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FCBDFB69-FA91-4F08-828E-2A2CEE1AC11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1 Jan 2016" sheetId="1" r:id="rId1"/>
    <sheet name="Sheet1 (2)" sheetId="2" state="hidden" r:id="rId2"/>
    <sheet name="1 Jul 2016" sheetId="6" r:id="rId3"/>
    <sheet name="1 Jul 2017" sheetId="8" r:id="rId4"/>
    <sheet name="Sheet3" sheetId="3" r:id="rId5"/>
    <sheet name="2016" sheetId="4" r:id="rId6"/>
    <sheet name="Sheet1" sheetId="5" state="hidden" r:id="rId7"/>
    <sheet name="Input &amp; Output" sheetId="7" r:id="rId8"/>
  </sheets>
  <calcPr calcId="191029"/>
</workbook>
</file>

<file path=xl/calcChain.xml><?xml version="1.0" encoding="utf-8"?>
<calcChain xmlns="http://schemas.openxmlformats.org/spreadsheetml/2006/main">
  <c r="B2" i="7" l="1"/>
  <c r="C3" i="1" l="1"/>
  <c r="E3" i="1" s="1"/>
  <c r="D2" i="1" s="1"/>
  <c r="G5" i="6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F25" i="8"/>
  <c r="L24" i="8"/>
  <c r="F24" i="8"/>
  <c r="L23" i="8"/>
  <c r="F23" i="8"/>
  <c r="L22" i="8"/>
  <c r="F22" i="8"/>
  <c r="L21" i="8"/>
  <c r="F21" i="8"/>
  <c r="L20" i="8"/>
  <c r="F20" i="8"/>
  <c r="L19" i="8"/>
  <c r="F19" i="8"/>
  <c r="L18" i="8"/>
  <c r="L17" i="8"/>
  <c r="L16" i="8"/>
  <c r="L15" i="8"/>
  <c r="L14" i="8"/>
  <c r="L13" i="8"/>
  <c r="L12" i="8"/>
  <c r="L11" i="8"/>
  <c r="L10" i="8"/>
  <c r="L9" i="8"/>
  <c r="Q8" i="8"/>
  <c r="P8" i="8"/>
  <c r="L8" i="8"/>
  <c r="Q7" i="8"/>
  <c r="P7" i="8"/>
  <c r="L7" i="8"/>
  <c r="G7" i="8"/>
  <c r="B7" i="8"/>
  <c r="Q6" i="8"/>
  <c r="P6" i="8"/>
  <c r="L6" i="8"/>
  <c r="G6" i="8"/>
  <c r="Q5" i="8"/>
  <c r="L5" i="8"/>
  <c r="G5" i="8"/>
  <c r="B5" i="8"/>
  <c r="C9" i="8" s="1"/>
  <c r="Q4" i="8"/>
  <c r="L4" i="8"/>
  <c r="B3" i="8"/>
  <c r="C3" i="8" l="1"/>
  <c r="D3" i="8" s="1"/>
  <c r="E3" i="8" s="1"/>
  <c r="F15" i="8" l="1"/>
  <c r="G15" i="8" s="1"/>
  <c r="H15" i="8" s="1"/>
  <c r="G10" i="8" s="1"/>
  <c r="C7" i="8"/>
  <c r="C8" i="4"/>
  <c r="C9" i="4"/>
  <c r="C10" i="4"/>
  <c r="C11" i="4"/>
  <c r="C12" i="4"/>
  <c r="C13" i="4"/>
  <c r="C2" i="8" l="1"/>
  <c r="F16" i="8"/>
  <c r="G7" i="6"/>
  <c r="D4" i="8" l="1"/>
  <c r="E4" i="8" s="1"/>
  <c r="D2" i="8" s="1"/>
  <c r="G3" i="8" s="1"/>
  <c r="G16" i="8"/>
  <c r="H16" i="8" s="1"/>
  <c r="G11" i="8" s="1"/>
  <c r="B7" i="6"/>
  <c r="B5" i="6"/>
  <c r="B3" i="6"/>
  <c r="C3" i="6" l="1"/>
  <c r="H2" i="8"/>
  <c r="I2" i="8" s="1"/>
  <c r="F2" i="8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F25" i="6"/>
  <c r="L24" i="6"/>
  <c r="F24" i="6"/>
  <c r="L23" i="6"/>
  <c r="F23" i="6"/>
  <c r="L22" i="6"/>
  <c r="F22" i="6"/>
  <c r="L21" i="6"/>
  <c r="F21" i="6"/>
  <c r="L20" i="6"/>
  <c r="F20" i="6"/>
  <c r="L19" i="6"/>
  <c r="F19" i="6"/>
  <c r="L18" i="6"/>
  <c r="L17" i="6"/>
  <c r="L16" i="6"/>
  <c r="L15" i="6"/>
  <c r="L14" i="6"/>
  <c r="L13" i="6"/>
  <c r="L12" i="6"/>
  <c r="L11" i="6"/>
  <c r="L10" i="6"/>
  <c r="L9" i="6"/>
  <c r="C9" i="6"/>
  <c r="Q8" i="6"/>
  <c r="P8" i="6"/>
  <c r="L8" i="6"/>
  <c r="Q7" i="6"/>
  <c r="P7" i="6"/>
  <c r="L7" i="6"/>
  <c r="Q6" i="6"/>
  <c r="P6" i="6"/>
  <c r="L6" i="6"/>
  <c r="G6" i="6"/>
  <c r="Q5" i="6"/>
  <c r="L5" i="6"/>
  <c r="Q4" i="6"/>
  <c r="L4" i="6"/>
  <c r="G2" i="8" l="1"/>
  <c r="F3" i="8" s="1"/>
  <c r="I5" i="8" s="1"/>
  <c r="D3" i="6"/>
  <c r="E3" i="6" s="1"/>
  <c r="C2" i="6" s="1"/>
  <c r="G3" i="6" s="1"/>
  <c r="F2" i="6" s="1"/>
  <c r="C7" i="6"/>
  <c r="F15" i="6"/>
  <c r="G15" i="6" s="1"/>
  <c r="H15" i="6" s="1"/>
  <c r="O4" i="1"/>
  <c r="H6" i="8" l="1"/>
  <c r="H10" i="8"/>
  <c r="F10" i="8" s="1"/>
  <c r="C10" i="8" s="1"/>
  <c r="G22" i="8"/>
  <c r="G19" i="8"/>
  <c r="H5" i="8"/>
  <c r="F4" i="8"/>
  <c r="C4" i="8" s="1"/>
  <c r="G20" i="8"/>
  <c r="I6" i="8"/>
  <c r="G24" i="8" s="1"/>
  <c r="H2" i="6"/>
  <c r="I2" i="6" s="1"/>
  <c r="G2" i="6" s="1"/>
  <c r="F16" i="6"/>
  <c r="G16" i="6" s="1"/>
  <c r="H16" i="6" s="1"/>
  <c r="G11" i="6" s="1"/>
  <c r="G10" i="6"/>
  <c r="O8" i="1"/>
  <c r="O7" i="1"/>
  <c r="O6" i="1"/>
  <c r="O5" i="1"/>
  <c r="G12" i="8" l="1"/>
  <c r="H11" i="8"/>
  <c r="F11" i="8" s="1"/>
  <c r="C11" i="8" s="1"/>
  <c r="H12" i="8"/>
  <c r="H7" i="8"/>
  <c r="I7" i="8" s="1"/>
  <c r="F3" i="6"/>
  <c r="E6" i="1"/>
  <c r="E5" i="1"/>
  <c r="D25" i="1"/>
  <c r="D24" i="1"/>
  <c r="D23" i="1"/>
  <c r="D22" i="1"/>
  <c r="D21" i="1"/>
  <c r="D20" i="1"/>
  <c r="D19" i="1"/>
  <c r="F12" i="8" l="1"/>
  <c r="C12" i="8" s="1"/>
  <c r="H5" i="6"/>
  <c r="I5" i="6" s="1"/>
  <c r="F4" i="6"/>
  <c r="G20" i="6"/>
  <c r="C4" i="6"/>
  <c r="G19" i="6"/>
  <c r="V4" i="4"/>
  <c r="V5" i="4"/>
  <c r="V6" i="4"/>
  <c r="V7" i="4"/>
  <c r="V3" i="4"/>
  <c r="V2" i="4"/>
  <c r="B11" i="8" l="1"/>
  <c r="H6" i="6"/>
  <c r="I6" i="6" s="1"/>
  <c r="K8" i="4"/>
  <c r="K2" i="4"/>
  <c r="K3" i="4" s="1"/>
  <c r="K4" i="4" s="1"/>
  <c r="K5" i="4" s="1"/>
  <c r="K6" i="4" s="1"/>
  <c r="K7" i="4" s="1"/>
  <c r="K9" i="4" s="1"/>
  <c r="K10" i="4" s="1"/>
  <c r="K11" i="4" s="1"/>
  <c r="K12" i="4" s="1"/>
  <c r="K13" i="4" s="1"/>
  <c r="H3" i="4"/>
  <c r="H4" i="4" s="1"/>
  <c r="H5" i="4" s="1"/>
  <c r="H6" i="4" s="1"/>
  <c r="H10" i="6" l="1"/>
  <c r="F10" i="6" s="1"/>
  <c r="C10" i="6" s="1"/>
  <c r="G22" i="6"/>
  <c r="N2" i="4"/>
  <c r="N3" i="4" s="1"/>
  <c r="N4" i="4" s="1"/>
  <c r="N5" i="4" s="1"/>
  <c r="N9" i="4" s="1"/>
  <c r="N10" i="4" s="1"/>
  <c r="N11" i="4" s="1"/>
  <c r="N12" i="4" s="1"/>
  <c r="N13" i="4" s="1"/>
  <c r="E2" i="4"/>
  <c r="E3" i="4" s="1"/>
  <c r="E4" i="4" s="1"/>
  <c r="E5" i="4" s="1"/>
  <c r="E6" i="4" s="1"/>
  <c r="E7" i="4" s="1"/>
  <c r="E8" i="4" s="1"/>
  <c r="E9" i="4" s="1"/>
  <c r="E10" i="4" s="1"/>
  <c r="E11" i="4" s="1"/>
  <c r="E12" i="4" s="1"/>
  <c r="E13" i="4" s="1"/>
  <c r="H11" i="6" l="1"/>
  <c r="F11" i="6" s="1"/>
  <c r="C11" i="6" s="1"/>
  <c r="G12" i="6"/>
  <c r="H7" i="6"/>
  <c r="I7" i="6" s="1"/>
  <c r="H12" i="6"/>
  <c r="G24" i="6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B4" i="2"/>
  <c r="B5" i="2" s="1"/>
  <c r="B6" i="2" s="1"/>
  <c r="F12" i="6" l="1"/>
  <c r="F2" i="4"/>
  <c r="B7" i="2"/>
  <c r="B8" i="2" s="1"/>
  <c r="C3" i="5" l="1"/>
  <c r="C12" i="6"/>
  <c r="B11" i="6"/>
  <c r="D15" i="1"/>
  <c r="E15" i="1" s="1"/>
  <c r="F15" i="1" s="1"/>
  <c r="C7" i="1"/>
  <c r="F3" i="4"/>
  <c r="F4" i="4" s="1"/>
  <c r="F5" i="4" s="1"/>
  <c r="F6" i="4" s="1"/>
  <c r="F7" i="4" s="1"/>
  <c r="F8" i="4" s="1"/>
  <c r="F9" i="4" s="1"/>
  <c r="F10" i="4" s="1"/>
  <c r="F11" i="4" s="1"/>
  <c r="F12" i="4" s="1"/>
  <c r="F13" i="4" s="1"/>
  <c r="G2" i="4"/>
  <c r="B9" i="2"/>
  <c r="E10" i="1" l="1"/>
  <c r="D16" i="1"/>
  <c r="E16" i="1" s="1"/>
  <c r="F16" i="1" s="1"/>
  <c r="E11" i="1" s="1"/>
  <c r="G3" i="4"/>
  <c r="L2" i="4"/>
  <c r="I2" i="4"/>
  <c r="M2" i="4"/>
  <c r="F2" i="1"/>
  <c r="L37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E9" i="2"/>
  <c r="P8" i="2"/>
  <c r="L8" i="2"/>
  <c r="P7" i="2"/>
  <c r="L7" i="2"/>
  <c r="G7" i="2"/>
  <c r="P6" i="2"/>
  <c r="L6" i="2"/>
  <c r="G6" i="2"/>
  <c r="L5" i="2"/>
  <c r="G5" i="2"/>
  <c r="L4" i="2"/>
  <c r="E3" i="2"/>
  <c r="F3" i="2" s="1"/>
  <c r="P2" i="4" l="1"/>
  <c r="O2" i="4"/>
  <c r="B2" i="4" s="1"/>
  <c r="M3" i="4"/>
  <c r="L3" i="4"/>
  <c r="I3" i="4"/>
  <c r="G4" i="4"/>
  <c r="E7" i="2"/>
  <c r="F4" i="2" s="1"/>
  <c r="E4" i="2" s="1"/>
  <c r="H5" i="2"/>
  <c r="I5" i="2" s="1"/>
  <c r="C9" i="1"/>
  <c r="U2" i="4" s="1"/>
  <c r="U3" i="4" s="1"/>
  <c r="U4" i="4" s="1"/>
  <c r="U5" i="4" s="1"/>
  <c r="U6" i="4" s="1"/>
  <c r="U7" i="4" s="1"/>
  <c r="G2" i="1"/>
  <c r="E2" i="1" l="1"/>
  <c r="D3" i="1" s="1"/>
  <c r="P3" i="4"/>
  <c r="O3" i="4"/>
  <c r="B3" i="4" s="1"/>
  <c r="M4" i="4"/>
  <c r="I4" i="4"/>
  <c r="G5" i="4"/>
  <c r="L4" i="4"/>
  <c r="H10" i="2"/>
  <c r="G10" i="2"/>
  <c r="F10" i="2" s="1"/>
  <c r="E10" i="2" s="1"/>
  <c r="H6" i="2"/>
  <c r="I6" i="2" s="1"/>
  <c r="M5" i="4" l="1"/>
  <c r="L5" i="4"/>
  <c r="I5" i="4"/>
  <c r="G6" i="4"/>
  <c r="O4" i="4"/>
  <c r="B4" i="4" s="1"/>
  <c r="P4" i="4"/>
  <c r="E19" i="1"/>
  <c r="E20" i="1"/>
  <c r="F5" i="1"/>
  <c r="G5" i="1" s="1"/>
  <c r="D4" i="1"/>
  <c r="C4" i="1" s="1"/>
  <c r="T2" i="4"/>
  <c r="T3" i="4" s="1"/>
  <c r="T4" i="4" s="1"/>
  <c r="T5" i="4" s="1"/>
  <c r="T6" i="4" s="1"/>
  <c r="T7" i="4" s="1"/>
  <c r="R2" i="4"/>
  <c r="H11" i="2"/>
  <c r="G11" i="2"/>
  <c r="F11" i="2" s="1"/>
  <c r="E11" i="2" s="1"/>
  <c r="H7" i="2"/>
  <c r="I7" i="2" s="1"/>
  <c r="G7" i="4" l="1"/>
  <c r="M6" i="4"/>
  <c r="L6" i="4"/>
  <c r="I6" i="4"/>
  <c r="O5" i="4"/>
  <c r="B5" i="4" s="1"/>
  <c r="P5" i="4"/>
  <c r="E22" i="1"/>
  <c r="F6" i="1"/>
  <c r="G6" i="1" s="1"/>
  <c r="F10" i="1"/>
  <c r="R3" i="4"/>
  <c r="W2" i="4"/>
  <c r="C2" i="4" s="1"/>
  <c r="D2" i="4" s="1"/>
  <c r="H12" i="2"/>
  <c r="G12" i="2"/>
  <c r="F12" i="2" s="1"/>
  <c r="J4" i="1"/>
  <c r="E7" i="1"/>
  <c r="N8" i="1"/>
  <c r="N7" i="1"/>
  <c r="N6" i="1"/>
  <c r="L7" i="4" l="1"/>
  <c r="I7" i="4"/>
  <c r="J7" i="4" s="1"/>
  <c r="G8" i="4" s="1"/>
  <c r="M7" i="4"/>
  <c r="O6" i="4"/>
  <c r="B6" i="4" s="1"/>
  <c r="P6" i="4"/>
  <c r="R4" i="4"/>
  <c r="W3" i="4"/>
  <c r="C3" i="4" s="1"/>
  <c r="D3" i="4" s="1"/>
  <c r="E12" i="2"/>
  <c r="D11" i="2"/>
  <c r="L8" i="4" l="1"/>
  <c r="G9" i="4"/>
  <c r="M8" i="4"/>
  <c r="O7" i="4"/>
  <c r="B7" i="4" s="1"/>
  <c r="P7" i="4"/>
  <c r="F7" i="1"/>
  <c r="G7" i="1" s="1"/>
  <c r="E24" i="1"/>
  <c r="R5" i="4"/>
  <c r="W4" i="4"/>
  <c r="C4" i="4" s="1"/>
  <c r="D4" i="4" s="1"/>
  <c r="F11" i="1"/>
  <c r="D10" i="1"/>
  <c r="C10" i="1" s="1"/>
  <c r="O8" i="4" l="1"/>
  <c r="B8" i="4" s="1"/>
  <c r="P8" i="4"/>
  <c r="L9" i="4"/>
  <c r="G10" i="4"/>
  <c r="M9" i="4"/>
  <c r="R6" i="4"/>
  <c r="W5" i="4"/>
  <c r="C5" i="4" s="1"/>
  <c r="D5" i="4" s="1"/>
  <c r="F12" i="1"/>
  <c r="E12" i="1"/>
  <c r="D11" i="1"/>
  <c r="C11" i="1" s="1"/>
  <c r="D12" i="1" l="1"/>
  <c r="B4" i="7" s="1"/>
  <c r="O9" i="4"/>
  <c r="B9" i="4" s="1"/>
  <c r="P9" i="4"/>
  <c r="L10" i="4"/>
  <c r="G11" i="4"/>
  <c r="M10" i="4"/>
  <c r="R7" i="4"/>
  <c r="W6" i="4"/>
  <c r="C6" i="4" s="1"/>
  <c r="D6" i="4" s="1"/>
  <c r="B3" i="5" l="1"/>
  <c r="D3" i="5" s="1"/>
  <c r="E3" i="5" s="1"/>
  <c r="C12" i="1"/>
  <c r="G12" i="4"/>
  <c r="L11" i="4"/>
  <c r="M11" i="4"/>
  <c r="O10" i="4"/>
  <c r="B10" i="4" s="1"/>
  <c r="P10" i="4"/>
  <c r="S7" i="4"/>
  <c r="R8" i="4" s="1"/>
  <c r="R9" i="4" s="1"/>
  <c r="R10" i="4" s="1"/>
  <c r="R11" i="4" s="1"/>
  <c r="R12" i="4" s="1"/>
  <c r="R13" i="4" s="1"/>
  <c r="W7" i="4"/>
  <c r="C7" i="4" s="1"/>
  <c r="D7" i="4" s="1"/>
  <c r="B11" i="1"/>
  <c r="I9" i="4"/>
  <c r="L12" i="4" l="1"/>
  <c r="G13" i="4"/>
  <c r="M12" i="4"/>
  <c r="P11" i="4"/>
  <c r="O11" i="4"/>
  <c r="B11" i="4" s="1"/>
  <c r="I10" i="4"/>
  <c r="P12" i="4" l="1"/>
  <c r="O12" i="4"/>
  <c r="B12" i="4" s="1"/>
  <c r="L13" i="4"/>
  <c r="M13" i="4"/>
  <c r="I11" i="4"/>
  <c r="O13" i="4" l="1"/>
  <c r="B13" i="4" s="1"/>
  <c r="P13" i="4"/>
  <c r="I13" i="4"/>
  <c r="I12" i="4"/>
</calcChain>
</file>

<file path=xl/sharedStrings.xml><?xml version="1.0" encoding="utf-8"?>
<sst xmlns="http://schemas.openxmlformats.org/spreadsheetml/2006/main" count="403" uniqueCount="117">
  <si>
    <t>ग्रेड पे</t>
  </si>
  <si>
    <t>ग्रेड पे निवडा</t>
  </si>
  <si>
    <t>घरभाडे निवडा</t>
  </si>
  <si>
    <t>घरभाडे लागू नाही</t>
  </si>
  <si>
    <t>प्रवास</t>
  </si>
  <si>
    <t>शहर निवडा</t>
  </si>
  <si>
    <t>मुंबई, पुणे व्यतिरिक्त</t>
  </si>
  <si>
    <t>मुंबई, पुणे</t>
  </si>
  <si>
    <t>महागाई</t>
  </si>
  <si>
    <t>घरभाडे</t>
  </si>
  <si>
    <t>घर भाडे (शहरातील लोकसंख्येनुसार)</t>
  </si>
  <si>
    <t>6 व्या वेतनआयोगानुसार पगाराची बेसिक माहिती</t>
  </si>
  <si>
    <t>पे बँड - 1 (5200 - 20200) G.P. 1800</t>
  </si>
  <si>
    <t>पे बँड - 2 (93000 - 34800) G.P. 4200</t>
  </si>
  <si>
    <t>जुलै 2017</t>
  </si>
  <si>
    <t>पे बँड - 1 (5200 - 20200) G.P. 1900</t>
  </si>
  <si>
    <t>जुलै 2018</t>
  </si>
  <si>
    <t>पे बँड - 1 (5200 - 20200) G.P. 2000</t>
  </si>
  <si>
    <t>पे बँड - 1 (5200 - 20200) G.P. 2400</t>
  </si>
  <si>
    <t>पे बँड - 1 (5200 - 20200) G.P. 2800</t>
  </si>
  <si>
    <t>1 जानेवारी 2019 रोजीचा पगार</t>
  </si>
  <si>
    <t>पे बँड - 2 (93000 - 34800) G.P. 4600</t>
  </si>
  <si>
    <t>पे बँड - 2 (93000 - 34800) G.P. 4800</t>
  </si>
  <si>
    <t>पे बँड - 2 (93000 - 34800) G.P. 5400</t>
  </si>
  <si>
    <t>पे बँड - 3 (15600 - 39100) G.P. 6600</t>
  </si>
  <si>
    <t>पे बँड - 3 (15600 - 39100) G.P. 7600</t>
  </si>
  <si>
    <t>पे बँड - 3 (15600 - 39100) G.P. 8700</t>
  </si>
  <si>
    <t>पे बँड - 4 (37400 - 67000) G.P. 8900</t>
  </si>
  <si>
    <t>पे बँड - 4 (37400 - 67000) G.P. 10000</t>
  </si>
  <si>
    <t>67000 - 79000</t>
  </si>
  <si>
    <t>75000 - 80000</t>
  </si>
  <si>
    <t>शहराची लोकसंख्या 5 लाखापेक्षा कमी (8 टक्के लागू)</t>
  </si>
  <si>
    <t>शहराची लोकसंख्या ५ लाख ते 50 लाखापेक्षा कमी (16 टक्के लागू)</t>
  </si>
  <si>
    <t>शहराची लोकसंख्या 50 लाखापेक्षा जास्त (24 टक्के लागू)</t>
  </si>
  <si>
    <t>बेसिक + ग्रेड पे</t>
  </si>
  <si>
    <t>जुलै 2016</t>
  </si>
  <si>
    <t>पे बँड - 2 (93000 - 34800) G.P. 4300</t>
  </si>
  <si>
    <t>पे बँड - 2 (93000 - 34800) G.P. 4400</t>
  </si>
  <si>
    <t>पे बँड - 2 (93000 - 34800) G.P. 4500</t>
  </si>
  <si>
    <t>पे बँड - 2 (93000 - 34800) G.P. 4700</t>
  </si>
  <si>
    <t>पे बँड - 2 (93000 - 34800) G.P. 4900</t>
  </si>
  <si>
    <t>पे बँड - 2 (93000 - 34800) G.P. 5000</t>
  </si>
  <si>
    <t>पे बँड - 2 (93000 - 34800) G.P. 5100</t>
  </si>
  <si>
    <t>पे बँड - 2 (93000 - 34800) G.P. 5200</t>
  </si>
  <si>
    <t>पे बँड - 2 (93000 - 34800) G.P. 5300</t>
  </si>
  <si>
    <t>पे बँड - 2 (93000 - 34800) G.P. 5500</t>
  </si>
  <si>
    <t>पे बँड - 2 (93000 - 34800) G.P. 5600</t>
  </si>
  <si>
    <t>पे बँड - 2 (93000 - 34800) G.P. 5700</t>
  </si>
  <si>
    <t>पे बँड - 2 (93000 - 34800) G.P. 5800</t>
  </si>
  <si>
    <t>पे बँड - 2 (93000 - 34800) G.P. 5900</t>
  </si>
  <si>
    <t>पे बँड - 2 (93000 - 34800) G.P. 6000</t>
  </si>
  <si>
    <t>पे बँड - 2 (93000 - 34800) G.P. 6100</t>
  </si>
  <si>
    <t>पे बँड - 2 (93000 - 34800) G.P. 6200</t>
  </si>
  <si>
    <t>पे बँड - 2 (93000 - 34800) G.P. 6300</t>
  </si>
  <si>
    <t>पे बँड - 2 (93000 - 34800) G.P. 6400</t>
  </si>
  <si>
    <t>1 जानेवारी 2019 रोजीचे बेसिक खाली टाईप करा.</t>
  </si>
  <si>
    <t>पे बँड - 1 (5200 - 20200) G.P. 1300</t>
  </si>
  <si>
    <t>पे बँड - 1 (5200 - 20200) G.P. 1400</t>
  </si>
  <si>
    <t>पे बँड - 1 (5200 - 20200) G.P. 1600</t>
  </si>
  <si>
    <t>पे बँड - 1 (5200 - 20200) G.P. 1650</t>
  </si>
  <si>
    <t>पे बँड - 1 (5200 - 20200) G.P. 2500</t>
  </si>
  <si>
    <t>पे बँड - 1 (5200 - 20200) G.P. 2900</t>
  </si>
  <si>
    <t>पे बँड - 1 (5200 - 20200) G.P. 3000</t>
  </si>
  <si>
    <t>पे बँड - 1 (5200 - 20200) G.P. 3500</t>
  </si>
  <si>
    <t>पे बँड - 1 (5200 - 20200) G.P. 4100</t>
  </si>
  <si>
    <t>Trail</t>
  </si>
  <si>
    <t>New trail</t>
  </si>
  <si>
    <t>match</t>
  </si>
  <si>
    <t>पे बँड - 3 (15600 - 39100) G.P. 6900</t>
  </si>
  <si>
    <t>पे बँड - 3 (15600 - 39100) G.P. 7900</t>
  </si>
  <si>
    <t>पे बँड - 3 (15600 - 39100) G.P. 8800</t>
  </si>
  <si>
    <t>जानेवारी २०१६</t>
  </si>
  <si>
    <t>फेब्रुवारी २०१६</t>
  </si>
  <si>
    <t>मार्च २०१६</t>
  </si>
  <si>
    <t>एप्रिल २०१६</t>
  </si>
  <si>
    <t>मे २०१६</t>
  </si>
  <si>
    <t>जून २०१६</t>
  </si>
  <si>
    <t>६ व्या वेतनआयोगानुसार मिळालेला पगार</t>
  </si>
  <si>
    <t>७ व्या वेतन आयोगानुसार मिळणारा पगार</t>
  </si>
  <si>
    <t>तफावत</t>
  </si>
  <si>
    <t>बेसिक</t>
  </si>
  <si>
    <t>महागाई भत्ता</t>
  </si>
  <si>
    <t>इन्क्रिमेंट</t>
  </si>
  <si>
    <t>एकूण</t>
  </si>
  <si>
    <t>एकूण पगार</t>
  </si>
  <si>
    <t>DCPS कटिंग</t>
  </si>
  <si>
    <t>जुलै २०१७</t>
  </si>
  <si>
    <t>ऑगस्ट २०१७</t>
  </si>
  <si>
    <t>सप्टेंबर २०१७</t>
  </si>
  <si>
    <t>ऑक्टोबर २०१७</t>
  </si>
  <si>
    <t>नोव्हेंबर २०१७</t>
  </si>
  <si>
    <t>डिसेंबर २०१७</t>
  </si>
  <si>
    <t>जानेवारी २०१७</t>
  </si>
  <si>
    <t>जानेवारी २०१८</t>
  </si>
  <si>
    <t>जानेवारी 16</t>
  </si>
  <si>
    <t>जानेवारी 17</t>
  </si>
  <si>
    <t>जानेवारी 18</t>
  </si>
  <si>
    <t>जानेवारी 19</t>
  </si>
  <si>
    <t>जुलै 16</t>
  </si>
  <si>
    <t>जुलै 17</t>
  </si>
  <si>
    <t>जुलै 18</t>
  </si>
  <si>
    <t>जानेवारी 2016</t>
  </si>
  <si>
    <t>जानेवारी 2017</t>
  </si>
  <si>
    <t>जानेवारी 2018</t>
  </si>
  <si>
    <r>
      <t xml:space="preserve">1 जानेवारी 2016 रोजीचे बेसिक खाली टाईप करा. </t>
    </r>
    <r>
      <rPr>
        <sz val="20"/>
        <color theme="1"/>
        <rFont val="Times New Roman"/>
        <family val="1"/>
      </rPr>
      <t>↓</t>
    </r>
  </si>
  <si>
    <t>खालील यादीतून ग्रेड पे निवडा ↓</t>
  </si>
  <si>
    <t>खालील यादीतून घर भाडे (शहरातील लोकसंख्येनुसार) निवडा  ↓</t>
  </si>
  <si>
    <t>https://bit.ly/2ENCHFc</t>
  </si>
  <si>
    <r>
      <t xml:space="preserve">जर तुम्हाला हे वेब सॉफ्टवेअर आवडले असेल आणि अशाप्रकारचे आणखी फ्री वेब सॉफ्टवेअर पाहिजे असतील तर खालील लिंक वर क्लिक करून सबस्क्राइब वर क्लिक करा </t>
    </r>
    <r>
      <rPr>
        <b/>
        <sz val="18"/>
        <color rgb="FFFF0000"/>
        <rFont val="Times New Roman"/>
        <family val="1"/>
      </rPr>
      <t>↓</t>
    </r>
  </si>
  <si>
    <t>कोणता विकल्प निवडावा ?</t>
  </si>
  <si>
    <t>तफावत दर महिना</t>
  </si>
  <si>
    <t>1 जानेवारी 2016 चा विकल्प निवडल्यास मिळणारा पगार</t>
  </si>
  <si>
    <t>1 जुलै 2016 चा विकल्प निवडल्यास मिळणारा पगार</t>
  </si>
  <si>
    <r>
      <t xml:space="preserve">जर तुम्हाला हे वेब सॉफ्टवेअर आवडले असेल आणि अशाप्रकारचे आणखी फ्री वेब सॉफ्टवेअर पाहिजे असतील तर खालील लिंक वर क्लिक करून सबस्क्राइब वर क्लिक करा </t>
    </r>
    <r>
      <rPr>
        <b/>
        <sz val="18"/>
        <color rgb="FFC00000"/>
        <rFont val="Times New Roman"/>
        <family val="1"/>
      </rPr>
      <t>↓</t>
    </r>
  </si>
  <si>
    <t>जर तुम्हाला हे वेब सॉफ्टवेअर आवडले असेल आणि अशाप्रकारचे आणखी फ्री वेब सॉफ्टवेअर पाहिजे असतील तर खालील लिंक वर क्लिक करून सबस्क्राइब वर क्लिक करा ↓</t>
  </si>
  <si>
    <t>तुम्ही निवडलेला विकल्प खालील यादीतून निवडा</t>
  </si>
  <si>
    <t>1 जानेवारी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</si>
</sst>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00439]0"/>
    <numFmt numFmtId="165" formatCode="[$-4000439]0.00"/>
    <numFmt numFmtId="166" formatCode="[$-4000439]0.0"/>
  </numFmts>
  <fonts count="24">
    <font>
      <sz val="11"/>
      <color theme="1"/>
      <name val="Calibri"/>
      <family val="2"/>
      <scheme val="minor"/>
    </font>
    <font>
      <sz val="16"/>
      <color theme="1"/>
      <name val="Kokila"/>
      <family val="2"/>
    </font>
    <font>
      <sz val="16"/>
      <color theme="1"/>
      <name val="Kokila"/>
      <family val="2"/>
    </font>
    <font>
      <sz val="16"/>
      <color theme="1"/>
      <name val="Kokila"/>
      <family val="2"/>
    </font>
    <font>
      <sz val="16"/>
      <color theme="1"/>
      <name val="Kokila"/>
      <family val="2"/>
    </font>
    <font>
      <sz val="16"/>
      <color theme="1"/>
      <name val="Kokila"/>
      <family val="2"/>
    </font>
    <font>
      <sz val="20"/>
      <color theme="1"/>
      <name val="Kokila"/>
      <family val="2"/>
    </font>
    <font>
      <sz val="10"/>
      <name val="Times New Roman"/>
      <family val="2"/>
    </font>
    <font>
      <sz val="10"/>
      <color rgb="FF000000"/>
      <name val="Times New Roman"/>
      <family val="2"/>
    </font>
    <font>
      <sz val="18"/>
      <color theme="1"/>
      <name val="Kokila"/>
      <family val="2"/>
    </font>
    <font>
      <sz val="14"/>
      <color theme="1"/>
      <name val="Arial Unicode MS"/>
      <family val="2"/>
    </font>
    <font>
      <sz val="20"/>
      <color theme="1"/>
      <name val="Times New Roman"/>
      <family val="1"/>
    </font>
    <font>
      <sz val="20"/>
      <color theme="1"/>
      <name val="Arial Unicode MS"/>
      <family val="2"/>
    </font>
    <font>
      <b/>
      <sz val="16"/>
      <name val="Kokila"/>
      <family val="2"/>
    </font>
    <font>
      <b/>
      <sz val="18"/>
      <color rgb="FFFF0000"/>
      <name val="Kokila"/>
      <family val="2"/>
    </font>
    <font>
      <b/>
      <sz val="18"/>
      <color rgb="FFFF0000"/>
      <name val="Times New Roman"/>
      <family val="1"/>
    </font>
    <font>
      <b/>
      <sz val="18"/>
      <color theme="3"/>
      <name val="Arial Unicode MS"/>
      <family val="2"/>
    </font>
    <font>
      <b/>
      <sz val="18"/>
      <color rgb="FFC00000"/>
      <name val="Kokila"/>
      <family val="2"/>
    </font>
    <font>
      <b/>
      <sz val="18"/>
      <color rgb="FFC00000"/>
      <name val="Times New Roman"/>
      <family val="1"/>
    </font>
    <font>
      <u/>
      <sz val="11"/>
      <color theme="10"/>
      <name val="Calibri"/>
      <family val="2"/>
      <scheme val="minor"/>
    </font>
    <font>
      <sz val="16"/>
      <color theme="1"/>
      <name val="Arial Unicode MS"/>
      <family val="2"/>
    </font>
    <font>
      <b/>
      <sz val="14"/>
      <color theme="1"/>
      <name val="Arial Unicode MS"/>
      <family val="2"/>
    </font>
    <font>
      <sz val="14"/>
      <color rgb="FFFF0000"/>
      <name val="Arial Unicode MS"/>
      <family val="2"/>
    </font>
    <font>
      <u/>
      <sz val="14"/>
      <color theme="10"/>
      <name val="Arial Unicode MS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65">
    <xf numFmtId="0" fontId="0" fillId="0" borderId="0" xfId="0"/>
    <xf numFmtId="0" fontId="6" fillId="0" borderId="0" xfId="0" applyNumberFormat="1" applyFont="1" applyAlignment="1">
      <alignment vertical="center"/>
    </xf>
    <xf numFmtId="0" fontId="6" fillId="0" borderId="0" xfId="0" applyNumberFormat="1" applyFont="1" applyFill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1" fontId="7" fillId="0" borderId="0" xfId="0" applyNumberFormat="1" applyFont="1" applyBorder="1"/>
    <xf numFmtId="1" fontId="8" fillId="0" borderId="0" xfId="0" applyNumberFormat="1" applyFont="1" applyFill="1" applyBorder="1" applyAlignment="1">
      <alignment horizontal="left" vertical="top" indent="2" shrinkToFit="1"/>
    </xf>
    <xf numFmtId="1" fontId="8" fillId="0" borderId="0" xfId="0" applyNumberFormat="1" applyFont="1" applyFill="1" applyBorder="1" applyAlignment="1">
      <alignment horizontal="right" vertical="top" shrinkToFit="1"/>
    </xf>
    <xf numFmtId="1" fontId="8" fillId="0" borderId="0" xfId="0" applyNumberFormat="1" applyFont="1" applyFill="1" applyBorder="1" applyAlignment="1">
      <alignment horizontal="left" vertical="top" indent="3" shrinkToFit="1"/>
    </xf>
    <xf numFmtId="0" fontId="0" fillId="0" borderId="0" xfId="0" applyFill="1" applyBorder="1" applyAlignment="1">
      <alignment horizontal="left" wrapText="1"/>
    </xf>
    <xf numFmtId="1" fontId="8" fillId="0" borderId="0" xfId="0" applyNumberFormat="1" applyFont="1" applyFill="1" applyBorder="1" applyAlignment="1">
      <alignment horizontal="left" vertical="top" indent="1" shrinkToFit="1"/>
    </xf>
    <xf numFmtId="0" fontId="0" fillId="0" borderId="0" xfId="0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/>
    </xf>
    <xf numFmtId="166" fontId="10" fillId="0" borderId="0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66" fontId="10" fillId="0" borderId="2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1" fontId="9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/>
    <xf numFmtId="1" fontId="10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20" fillId="0" borderId="6" xfId="0" applyNumberFormat="1" applyFont="1" applyBorder="1" applyAlignment="1">
      <alignment horizontal="center" vertical="center"/>
    </xf>
    <xf numFmtId="0" fontId="20" fillId="0" borderId="7" xfId="0" applyNumberFormat="1" applyFont="1" applyBorder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" fontId="22" fillId="0" borderId="0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" fontId="22" fillId="0" borderId="0" xfId="0" applyNumberFormat="1" applyFont="1" applyBorder="1" applyAlignment="1">
      <alignment horizontal="center" vertical="center" wrapText="1"/>
    </xf>
    <xf numFmtId="0" fontId="23" fillId="0" borderId="0" xfId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bit.ly/2ENCHF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52"/>
  <sheetViews>
    <sheetView tabSelected="1" zoomScale="90" zoomScaleNormal="90" workbookViewId="0">
      <selection sqref="A1:XFD1048576"/>
    </sheetView>
  </sheetViews>
  <sheetFormatPr defaultColWidth="9.109375" defaultRowHeight="27"/>
  <cols>
    <col min="1" max="1" width="4.33203125" style="35" customWidth="1"/>
    <col min="2" max="2" width="64.88671875" style="35" bestFit="1" customWidth="1"/>
    <col min="3" max="3" width="45.5546875" style="35" customWidth="1"/>
    <col min="4" max="4" width="18.109375" style="35" bestFit="1" customWidth="1"/>
    <col min="5" max="5" width="15.44140625" style="35" customWidth="1"/>
    <col min="6" max="6" width="17.109375" style="35" bestFit="1" customWidth="1"/>
    <col min="7" max="7" width="12.88671875" style="35" bestFit="1" customWidth="1"/>
    <col min="8" max="8" width="49.88671875" style="35" bestFit="1" customWidth="1"/>
    <col min="9" max="9" width="7.109375" style="35" bestFit="1" customWidth="1"/>
    <col min="10" max="10" width="9.88671875" style="35" bestFit="1" customWidth="1"/>
    <col min="11" max="12" width="8.109375" style="35" bestFit="1" customWidth="1"/>
    <col min="13" max="13" width="67.6640625" style="35" bestFit="1" customWidth="1"/>
    <col min="14" max="14" width="7.109375" style="35" bestFit="1" customWidth="1"/>
    <col min="15" max="15" width="7.109375" style="35" customWidth="1"/>
    <col min="16" max="16" width="20.5546875" style="35" bestFit="1" customWidth="1"/>
    <col min="17" max="17" width="8.109375" style="35" bestFit="1" customWidth="1"/>
    <col min="18" max="16384" width="9.109375" style="35"/>
  </cols>
  <sheetData>
    <row r="1" spans="1:17">
      <c r="A1" s="56" t="s">
        <v>11</v>
      </c>
      <c r="B1" s="56"/>
      <c r="C1" s="35" t="s">
        <v>34</v>
      </c>
      <c r="D1" s="35" t="s">
        <v>65</v>
      </c>
      <c r="F1" s="35" t="s">
        <v>66</v>
      </c>
      <c r="G1" s="35" t="s">
        <v>67</v>
      </c>
    </row>
    <row r="2" spans="1:17">
      <c r="B2" s="35" t="s">
        <v>104</v>
      </c>
      <c r="D2" s="35" t="b">
        <f>IF($B$5=Sheet3!B4,MATCH($E$3,Sheet3!B5:B70,1)+2,IF($B$5=Sheet3!C4,MATCH($E$3,Sheet3!C5:C70,1)+2,IF($B$5=Sheet3!D4,MATCH($E$3,Sheet3!D5:D70,1)+2,IF($B$5=Sheet3!E4,MATCH($E$3,Sheet3!E5:E70,1)+2,IF($B$5=Sheet3!F4,MATCH($E$3,Sheet3!F5:F70,1)+2,IF($B$5=Sheet3!G4,MATCH($E$3,Sheet3!G5:G70,1)+2,IF($B$5=Sheet3!H4,MATCH($E$3,Sheet3!H5:H70,1)+2,IF($B$5=Sheet3!I4,MATCH($E$3,Sheet3!I5:I70,1)+2,IF($B$5=Sheet3!J4,MATCH($E$3,Sheet3!J5:J70,1)+2,IF($B$5=Sheet3!K4,MATCH($E$3,Sheet3!K5:K70,1)+2,IF($B$5=Sheet3!L4,MATCH($E$3,Sheet3!L5:L70,1)+2,IF($B$5=Sheet3!M4,MATCH($E$3,Sheet3!M5:M70,1)+2,IF($B$5=Sheet3!N4,MATCH($E$3,Sheet3!O5:O70,1)+2,IF($B$5=Sheet3!P4,MATCH($E$3,Sheet3!P5:P70,1)+2,IF($B$5=Sheet3!Q4,MATCH($E$3,Sheet3!Q5:Q70,1)+2,IF($B$5=Sheet3!R4,MATCH($E$3,Sheet3!R5:R70,1)+2,IF($B$5=Sheet3!S4,MATCH($E$3,Sheet3!S5:S70,1)+2,IF($B$5=Sheet3!T4,MATCH($E$3,Sheet3!T5:T70,1)+2,IF($B$5=Sheet3!U4,MATCH($E$3,Sheet3!U5:U70,1)+2,IF($B$5=Sheet3!V4,MATCH($E$3,Sheet3!V5:V70,1)+2,IF($B$5=Sheet3!W4,MATCH($E$3,Sheet3!W5:W70,1)+2,IF($B$5=Sheet3!X4,MATCH($E$3,Sheet3!X5:X70,1)+2,IF($B$5=Sheet3!Y4,MATCH($E$3,Sheet3!Y5:Y70,1)+2,IF($B$5=Sheet3!Z4,MATCH($E$3,Sheet3!Z5:Z70,1)+2,IF($B$5=Sheet3!AA4,MATCH($E$3,Sheet3!AA5:AA70,1)+2,IF($B$5=Sheet3!AC4,MATCH($E$3,Sheet3!AB5:AB70,1)+2,IF($B$5=Sheet3!AC4,MATCH($E$3,Sheet3!AC5:AC70,1)+2,IF($B$5=Sheet3!AD4,MATCH($E$3,Sheet3!AD5:AD70,1)+2,IF($B$5=Sheet3!AE4,MATCH($E$3,Sheet3!AE5:AE70,1)+2,IF($B$5=Sheet3!AF4,MATCH($E$3,Sheet3!AF5:AF70,1)+2,IF($B$5=Sheet3!AG4,MATCH($E$3,Sheet3!AG5:AG70,1)+2,IF($B$5=Sheet3!AH4,MATCH($E$3,Sheet3!AH5:AH70,1)+2,IF($B$5=Sheet3!AHM4,MATCH($E$3,Sheet3!AI5:AI70,1)+2,IF($B$5=Sheet3!AJ4,MATCH($E$3,Sheet3!AJ5:AJ70,1)+2,IF($B$5=Sheet3!AK4,MATCH($E$3,Sheet3!AK5:AK70,1)+2,IF($B$5=Sheet3!AL4,MATCH($E$3,Sheet3!AL5:AL70,1)+2,IF($B$5=Sheet3!AP4,MATCH($E$3,Sheet3!AP5:AP70,1)+2,IF($B$5=Sheet3!AQ4,MATCH($E$3,Sheet3!AQ5:AQ70,1)+2,IF($B$5=Sheet3!AS4,MATCH($E$3,Sheet3!AS59:AS70,1)+2,IF($B$5=Sheet3!AT4,MATCH($E$3,Sheet3!AT5:AT70,1)+2,IF($B$5=Sheet3!AU4,MATCH($E$3,Sheet3!AU5:AU70,1)+2,IF($B$5=Sheet3!AV4,MATCH($E$3,Sheet3!AV5:AV70,1)+2,IF($B$5=Sheet3!AW4,MATCH($E$3,Sheet3!AW5:AW70,1)+2,IF($B$5=Sheet3!AX4,MATCH($E$3,Sheet3!AX5:AX70,1)+2))))))))))))))))))))))))))))))))))))))))))))</f>
        <v>0</v>
      </c>
      <c r="E2" s="35">
        <f>IF(G2=FALSE,E3,IF($B$5=Sheet3!B4,HLOOKUP($B$5,Sheet3!B4:B60,$D$2,FALSE),IF($B$5=Sheet3!C4,HLOOKUP($B$5,Sheet3!C4:C60,$D$2,FALSE),IF($B$5=Sheet3!D4,HLOOKUP($B$5,Sheet3!D4:D60,$D$2,FALSE),IF($B$5=Sheet3!E4,HLOOKUP($B$5,Sheet3!E4:E60,$D$2,FALSE),IF($B$5=Sheet3!F4,HLOOKUP($B$5,Sheet3!F4:F60,$D$2,FALSE),IF($B$5=Sheet3!G4,HLOOKUP($B$5,Sheet3!G4:G60,$D$2,FALSE),IF($B$5=Sheet3!H4,HLOOKUP($B$5,Sheet3!H4:H60,$D$2,FALSE),IF($B$5=Sheet3!I4,HLOOKUP($B$5,Sheet3!I4:I60,$D$2,FALSE),IF($B$5=Sheet3!J4,HLOOKUP($B$5,Sheet3!J4:J60,$D$2,FALSE),IF($B$5=Sheet3!K4,HLOOKUP($B$5,Sheet3!K4:K60,$D$2,FALSE),IF($B$5=Sheet3!L4,HLOOKUP($B$5,Sheet3!L4:L60,$D$2,FALSE),IF($B$5=Sheet3!M4,HLOOKUP($B$5,Sheet3!M4:M60,$D$2,FALSE),IF($B$5=Sheet3!N4,HLOOKUP($B$5,Sheet3!N4:N60,$D$2,FALSE),IF($B$5=Sheet3!O4,HLOOKUP($B$5,Sheet3!O4:O60,$D$2,FALSE),IF($B$5=Sheet3!P4,HLOOKUP($B$5,Sheet3!P4:P60,$D$2,FALSE),IF($B$5=Sheet3!Q4,HLOOKUP($B$5,Sheet3!Q4:Q60,$D$2,FALSE),IF($B$5=Sheet3!R4,HLOOKUP($B$5,Sheet3!R4:R60,$D$2,FALSE),IF($B$5=Sheet3!S4,HLOOKUP($B$5,Sheet3!S4:S60,$D$2,FALSE),IF($B$5=Sheet3!T4,HLOOKUP($B$5,Sheet3!T4:T60,$D$2,FALSE),IF($B$5=Sheet3!U4,HLOOKUP($B$5,Sheet3!U4:U60,$D$2,FALSE),IF($B$5=Sheet3!V4,HLOOKUP($B$5,Sheet3!V4:V60,$D$2,FALSE),IF($B$5=Sheet3!W4,HLOOKUP($B$5,Sheet3!W4:W60,$D$2,FALSE),IF($B$5=Sheet3!X4,HLOOKUP($B$5,Sheet3!X4:X60,$D$2,FALSE),IF($B$5=Sheet3!Y4,HLOOKUP($B$5,Sheet3!Y4:Y60,$D$2,FALSE),IF($B$5=Sheet3!Z4,HLOOKUP($B$5,Sheet3!Z4:Z60,$D$2,FALSE),IF($B$5=Sheet3!AA4,HLOOKUP($B$5,Sheet3!AA4:AA60,$D$2,FALSE),IF($B$5=Sheet3!AB4,HLOOKUP($B$5,Sheet3!AB4:AB60,$D$2,FALSE),IF($B$5=Sheet3!AC4,HLOOKUP($B$5,Sheet3!AC4:AC60,$D$2,FALSE),IF($B$5=Sheet3!AD4,HLOOKUP($B$5,Sheet3!AD4:AD60,$D$2,FALSE),IF($B$5=Sheet3!AE4,HLOOKUP($B$5,Sheet3!AE4:AE60,$D$2,FALSE),IF($B$5=Sheet3!AF4,HLOOKUP($B$5,Sheet3!AF4:AF60,$D$2,FALSE),IF($B$5=Sheet3!AG4,HLOOKUP($B$5,Sheet3!AG4:AG60,$D$2,FALSE),IF($B$5=Sheet3!AH4,HLOOKUP($B$5,Sheet3!AH4:AH60,$D$2,FALSE),IF($B$5=Sheet3!AI4,HLOOKUP($B$5,Sheet3!AI4:AI60,$D$2,FALSE),IF($B$5=Sheet3!AJ4,HLOOKUP($B$5,Sheet3!AJ4:AJ60,$D$2,FALSE),IF($B$5=Sheet3!AK4,HLOOKUP($B$5,Sheet3!AK4:AK60,$D$2,FALSE),IF($B$5=Sheet3!AL4,HLOOKUP($B$5,Sheet3!AL4:AL60,$D$2,FALSE),IF($B$5=Sheet3!AP4,HLOOKUP($B$5,Sheet3!AP4:AP60,$D$2,FALSE),IF($B$5=Sheet3!AQ4,HLOOKUP($B$5,Sheet3!AQ4:AQ60,$D$2,FALSE),IF($B$5=Sheet3!AS4,HLOOKUP($B$5,Sheet3!AS4:AS60,$D$2,FALSE),IF($B$5=Sheet3!AT4,HLOOKUP($B$5,Sheet3!AT4:AT60,$D$2,FALSE),IF($B$5=Sheet3!AU4,HLOOKUP($B$5,Sheet3!AU4:AU60,$D$2,FALSE),IF($B$5=Sheet3!AV4,HLOOKUP($B$5,Sheet3!AV4:AV60,$D$2,FALSE),IF($B$5=Sheet3!AW4,HLOOKUP($B$5,Sheet3!AW4:AW60,$D$2,FALSE),IF($B$5=Sheet3!AX4,HLOOKUP($B$5,Sheet3!AX4:AX60,$D$2,FALSE),IF($B$5=Sheet3!AY4,HLOOKUP($B$5,Sheet3!AY4:AY60,$D$2,FALSE),IF($B$5=Sheet3!AZ4,HLOOKUP($B$5,Sheet3!AZ4:AZ60,$D$2,FALSE)))))))))))))))))))))))))))))))))))))))))))))))))</f>
        <v>0</v>
      </c>
      <c r="F2" s="35" t="b">
        <f>IFERROR(IF($B$5=Sheet3!B4,MATCH($E$3,Sheet3!B5:B70,0),IF($B$5=Sheet3!C4,MATCH($E$3,Sheet3!C5:C70,0),IF($B$5=Sheet3!D4,MATCH($E$3,Sheet3!D5:D70,0),IF($B$5=Sheet3!E4,MATCH($E$3,Sheet3!E5:E70,0),IF($B$5=Sheet3!F4,MATCH($E$3,Sheet3!F5:F70,0),IF($B$5=Sheet3!G4,MATCH($E$3,Sheet3!G5:G70,0),IF($B$5=Sheet3!H4,MATCH($E$3,Sheet3!H5:H70,0),IF($B$5=Sheet3!I4,MATCH($E$3,Sheet3!I5:I70,0),IF($B$5=Sheet3!J4,MATCH($E$3,Sheet3!J5:J70,0),IF($B$5=Sheet3!K4,MATCH($E$3,Sheet3!K5:K70,0),IF($B$5=Sheet3!L4,MATCH($E$3,Sheet3!L5:L70,0),IF($B$5=Sheet3!M4,MATCH($E$3,Sheet3!M5:M70,0),IF($B$5=Sheet3!N4,MATCH($E$3,Sheet3!O5:O70,0),IF($B$5=Sheet3!P4,MATCH($E$3,Sheet3!P5:P70,0),IF($B$5=Sheet3!Q4,MATCH($E$3,Sheet3!Q5:Q70,0),IF($B$5=Sheet3!R4,MATCH($E$3,Sheet3!R5:R70,0),IF($B$5=Sheet3!S4,MATCH($E$3,Sheet3!S5:S70,0),IF($B$5=Sheet3!T4,MATCH($E$3,Sheet3!T5:T70,0),IF($B$5=Sheet3!U4,MATCH($E$3,Sheet3!U5:U70,0),IF($B$5=Sheet3!V4,MATCH($E$3,Sheet3!V5:V70,0),IF($B$5=Sheet3!W4,MATCH($E$3,Sheet3!W5:W70,0),IF($B$5=Sheet3!X4,MATCH($E$3,Sheet3!X5:X70,0),IF($B$5=Sheet3!Y4,MATCH($E$3,Sheet3!Y5:Y70,0),IF($B$5=Sheet3!Z4,MATCH($E$3,Sheet3!Z5:Z70,0),IF($B$5=Sheet3!AA4,MATCH($E$3,Sheet3!AA5:AA70,0),IF($B$5=Sheet3!AC4,MATCH($E$3,Sheet3!AB5:AB70,0),IF($B$5=Sheet3!AC4,MATCH($E$3,Sheet3!AC5:AC70,0),IF($B$5=Sheet3!AD4,MATCH($E$3,Sheet3!AD5:AD70,0),IF($B$5=Sheet3!AE4,MATCH($E$3,Sheet3!AE5:AE70,0),IF($B$5=Sheet3!AF4,MATCH($E$3,Sheet3!AF5:AF70,0),IF($B$5=Sheet3!AG4,MATCH($E$3,Sheet3!AG5:AG70,0),IF($B$5=Sheet3!AH4,MATCH($E$3,Sheet3!AH5:AH70,0),IF($B$5=Sheet3!AHM4,MATCH($E$3,Sheet3!AI5:AI70,0),IF($B$5=Sheet3!AJ4,MATCH($E$3,Sheet3!AJ5:AJ70,0),IF($B$5=Sheet3!AK4,MATCH($E$3,Sheet3!AK5:AK70,0),IF($B$5=Sheet3!AL4,MATCH($E$3,Sheet3!AL5:AL70,0),IF($B$5=Sheet3!AP4,MATCH($E$3,Sheet3!AP5:AP70,0),IF($B$5=Sheet3!AQ4,MATCH($E$3,Sheet3!AQ5:AQ70,0),IF($B$5=Sheet3!AS4,MATCH($E$3,Sheet3!AS59:AS70,0),IF($B$5=Sheet3!AT4,MATCH($E$3,Sheet3!AT5:AT70,0),IF($B$5=Sheet3!AU4,MATCH($E$3,Sheet3!AU5:AU70,0),IF($B$5=Sheet3!AV4,MATCH($E$3,Sheet3!AV5:AV70,0),IF($B$5=Sheet3!AW4,MATCH($E$3,Sheet3!AW5:AW70,0),IF($B$5=Sheet3!AX4,MATCH($E$3,Sheet3!AX5:AX70,0))))))))))))))))))))))))))))))))))))))))))))),0)</f>
        <v>0</v>
      </c>
      <c r="G2" s="35" t="b">
        <f>IF(F2=0,TRUE,FALSE)</f>
        <v>0</v>
      </c>
    </row>
    <row r="3" spans="1:17">
      <c r="B3" s="3"/>
      <c r="C3" s="3">
        <f>B3+VLOOKUP(B5,H3:J140,3,FALSE)</f>
        <v>0</v>
      </c>
      <c r="D3" s="35">
        <f>E2</f>
        <v>0</v>
      </c>
      <c r="E3" s="35">
        <f>ROUND(C3*2.57,-1)</f>
        <v>0</v>
      </c>
      <c r="H3" s="7" t="s">
        <v>1</v>
      </c>
      <c r="K3" s="1" t="s">
        <v>4</v>
      </c>
      <c r="L3" s="1"/>
    </row>
    <row r="4" spans="1:17">
      <c r="B4" s="35" t="s">
        <v>105</v>
      </c>
      <c r="C4" s="35" t="str">
        <f>IF($B$3="","कृपया मागे जावून 1 जानेवारी 2016 चे तुमचे बेसिक टाईप करा.",IF($B$5=$H$3,"कृपया मागे जावून आपला यादीतील ग्रेड पे निवडा.",IF($B$7=$M$4,"कृपया मागे जावून आपला घरभाडे प्रकार निवडा. ",IFERROR("1 जानेवारी 2016 रोजीचा पगार "&amp;D4&amp;" रुपये",""))))</f>
        <v>कृपया मागे जावून 1 जानेवारी 2016 चे तुमचे बेसिक टाईप करा.</v>
      </c>
      <c r="D4" s="2" t="e">
        <f>D3+C7+C9</f>
        <v>#VALUE!</v>
      </c>
      <c r="E4" s="2" t="s">
        <v>8</v>
      </c>
      <c r="F4" s="2"/>
      <c r="G4" s="2"/>
      <c r="H4" s="8" t="s">
        <v>56</v>
      </c>
      <c r="I4" s="35">
        <v>2.57</v>
      </c>
      <c r="J4" s="35">
        <f>RIGHT(H4,4)*1</f>
        <v>1300</v>
      </c>
      <c r="K4" s="35">
        <v>400</v>
      </c>
      <c r="L4" s="35">
        <v>1350</v>
      </c>
      <c r="M4" s="35" t="s">
        <v>2</v>
      </c>
      <c r="N4" s="35">
        <v>0</v>
      </c>
      <c r="O4" s="35">
        <f>0/100</f>
        <v>0</v>
      </c>
      <c r="P4" s="35" t="s">
        <v>5</v>
      </c>
      <c r="Q4" s="35">
        <v>0</v>
      </c>
    </row>
    <row r="5" spans="1:17">
      <c r="B5" s="51" t="s">
        <v>1</v>
      </c>
      <c r="D5" s="35" t="s">
        <v>101</v>
      </c>
      <c r="E5" s="35">
        <f>4/100</f>
        <v>0.04</v>
      </c>
      <c r="F5" s="3">
        <f>ROUND(D3*3/100,-2)</f>
        <v>0</v>
      </c>
      <c r="G5" s="3">
        <f>D3+F5</f>
        <v>0</v>
      </c>
      <c r="H5" s="8" t="s">
        <v>57</v>
      </c>
      <c r="I5" s="35">
        <v>2.57</v>
      </c>
      <c r="J5" s="35">
        <f t="shared" ref="J5:J40" si="0">RIGHT(H5,4)*1</f>
        <v>1400</v>
      </c>
      <c r="K5" s="35">
        <v>400</v>
      </c>
      <c r="L5" s="35">
        <v>1350</v>
      </c>
      <c r="M5" s="35" t="s">
        <v>3</v>
      </c>
      <c r="N5" s="35">
        <v>0</v>
      </c>
      <c r="O5" s="35">
        <f>0/100</f>
        <v>0</v>
      </c>
      <c r="P5" s="35" t="s">
        <v>6</v>
      </c>
      <c r="Q5" s="35">
        <v>1350</v>
      </c>
    </row>
    <row r="6" spans="1:17">
      <c r="B6" s="35" t="s">
        <v>106</v>
      </c>
      <c r="C6" s="35" t="s">
        <v>9</v>
      </c>
      <c r="D6" s="35" t="s">
        <v>102</v>
      </c>
      <c r="E6" s="35">
        <f>7/100</f>
        <v>7.0000000000000007E-2</v>
      </c>
      <c r="F6" s="3">
        <f>ROUND(G5*3/100,-2)</f>
        <v>0</v>
      </c>
      <c r="G6" s="3">
        <f>G5+F6</f>
        <v>0</v>
      </c>
      <c r="H6" s="8" t="s">
        <v>58</v>
      </c>
      <c r="I6" s="35">
        <v>2.57</v>
      </c>
      <c r="J6" s="35">
        <f t="shared" si="0"/>
        <v>1600</v>
      </c>
      <c r="K6" s="35">
        <v>400</v>
      </c>
      <c r="L6" s="35">
        <v>3600</v>
      </c>
      <c r="M6" s="35" t="s">
        <v>31</v>
      </c>
      <c r="N6" s="35">
        <f>8/100</f>
        <v>0.08</v>
      </c>
      <c r="O6" s="35">
        <f>10/100</f>
        <v>0.1</v>
      </c>
      <c r="P6" s="35" t="s">
        <v>7</v>
      </c>
      <c r="Q6" s="35">
        <v>3600</v>
      </c>
    </row>
    <row r="7" spans="1:17" ht="27.6" thickBot="1">
      <c r="B7" s="52" t="s">
        <v>2</v>
      </c>
      <c r="C7" s="35">
        <f>ROUND(VLOOKUP(B7,M4:O8,3,FALSE)*C3,0)</f>
        <v>0</v>
      </c>
      <c r="D7" s="35" t="s">
        <v>103</v>
      </c>
      <c r="E7" s="35">
        <f>9/100</f>
        <v>0.09</v>
      </c>
      <c r="F7" s="35">
        <f>ROUND(G6*3/100,-2)</f>
        <v>0</v>
      </c>
      <c r="G7" s="3">
        <f>G6+F7</f>
        <v>0</v>
      </c>
      <c r="H7" s="9" t="s">
        <v>59</v>
      </c>
      <c r="I7" s="35">
        <v>2.57</v>
      </c>
      <c r="J7" s="35">
        <f t="shared" si="0"/>
        <v>1650</v>
      </c>
      <c r="K7" s="35">
        <v>400</v>
      </c>
      <c r="L7" s="35">
        <v>3600</v>
      </c>
      <c r="M7" s="35" t="s">
        <v>32</v>
      </c>
      <c r="N7" s="35">
        <f>16/100</f>
        <v>0.16</v>
      </c>
      <c r="O7" s="35">
        <f>20/100</f>
        <v>0.2</v>
      </c>
    </row>
    <row r="8" spans="1:17">
      <c r="B8" s="35" t="s">
        <v>115</v>
      </c>
      <c r="H8" s="8" t="s">
        <v>12</v>
      </c>
      <c r="I8" s="35">
        <v>2.57</v>
      </c>
      <c r="J8" s="35">
        <f t="shared" si="0"/>
        <v>1800</v>
      </c>
      <c r="K8" s="35">
        <v>400</v>
      </c>
      <c r="L8" s="35">
        <v>3600</v>
      </c>
      <c r="M8" s="35" t="s">
        <v>33</v>
      </c>
      <c r="N8" s="35">
        <f>24/100</f>
        <v>0.24</v>
      </c>
      <c r="O8" s="35">
        <f>30/100</f>
        <v>0.3</v>
      </c>
    </row>
    <row r="9" spans="1:17">
      <c r="B9" s="53" t="s">
        <v>116</v>
      </c>
      <c r="C9" s="35" t="str">
        <f>VLOOKUP(B5,H3:K40,4,FALSE)</f>
        <v>प्रवास</v>
      </c>
      <c r="E9" s="35" t="s">
        <v>9</v>
      </c>
      <c r="F9" s="35" t="s">
        <v>8</v>
      </c>
      <c r="H9" s="8" t="s">
        <v>15</v>
      </c>
      <c r="I9" s="35">
        <v>2.57</v>
      </c>
      <c r="J9" s="35">
        <f t="shared" si="0"/>
        <v>1900</v>
      </c>
      <c r="K9" s="35">
        <v>400</v>
      </c>
      <c r="L9" s="35">
        <v>3600</v>
      </c>
    </row>
    <row r="10" spans="1:17">
      <c r="C10" s="35" t="str">
        <f>IF($B$3="","कृपया मागे जावून 1 जानेवारी 2016 चे तुमचे बेसिक टाईप करा.",IF($B$5=$H$3,"कृपया मागे जावून आपला यादीतील ग्रेड पे निवडा.",IF($B$7=$M$4,"कृपया मागे जावून आपला घरभाडे प्रकार निवडा. ",IFERROR("1 जानेवारी 2017 रोजीचा पगार "&amp;D10,""))))</f>
        <v>कृपया मागे जावून 1 जानेवारी 2016 चे तुमचे बेसिक टाईप करा.</v>
      </c>
      <c r="D10" s="3" t="e">
        <f>G5+E10+F10+C9&amp;"  रुपये"</f>
        <v>#VALUE!</v>
      </c>
      <c r="E10" s="3">
        <f>ROUND(VLOOKUP(B7,M4:O8,3,FALSE)*F15,0)</f>
        <v>0</v>
      </c>
      <c r="F10" s="3">
        <f>ROUND(G5*E5,0)</f>
        <v>0</v>
      </c>
      <c r="H10" s="8" t="s">
        <v>17</v>
      </c>
      <c r="I10" s="35">
        <v>2.57</v>
      </c>
      <c r="J10" s="35">
        <f t="shared" si="0"/>
        <v>2000</v>
      </c>
      <c r="K10" s="35">
        <v>400</v>
      </c>
      <c r="L10" s="35">
        <v>3600</v>
      </c>
    </row>
    <row r="11" spans="1:17">
      <c r="B11" s="3" t="str">
        <f>IFERROR(D12,"")</f>
        <v/>
      </c>
      <c r="C11" s="35" t="str">
        <f>IF($B$3="","कृपया मागे जावून 1 जानेवारी 2016 चे तुमचे बेसिक टाईप करा.",IF($B$5=$H$3,"कृपया मागे जावून आपला यादीतील ग्रेड पे निवडा.",IF($B$7=$M$4,"कृपया मागे जावून आपला घरभाडे प्रकार निवडा. ",IFERROR("1 जानेवारी 2018 रोजीचा पगार "&amp;D11,""))))</f>
        <v>कृपया मागे जावून 1 जानेवारी 2016 चे तुमचे बेसिक टाईप करा.</v>
      </c>
      <c r="D11" s="3" t="e">
        <f>G6+E11+F11+C9&amp;"  रुपये"</f>
        <v>#VALUE!</v>
      </c>
      <c r="E11" s="3">
        <f>ROUND(VLOOKUP(B7,M4:O8,3,FALSE)*F16,0)</f>
        <v>0</v>
      </c>
      <c r="F11" s="3">
        <f>ROUND(G6*E6,0)</f>
        <v>0</v>
      </c>
      <c r="H11" s="8" t="s">
        <v>18</v>
      </c>
      <c r="I11" s="35">
        <v>2.57</v>
      </c>
      <c r="J11" s="35">
        <f t="shared" si="0"/>
        <v>2400</v>
      </c>
      <c r="K11" s="35">
        <v>400</v>
      </c>
      <c r="L11" s="35">
        <v>3600</v>
      </c>
    </row>
    <row r="12" spans="1:17">
      <c r="C12" s="35" t="str">
        <f>IF($B$3="","कृपया मागे जावून 1 जानेवारी 2016 चे तुमचे बेसिक टाईप करा.",IF($B$5=$H$3,"कृपया मागे जावून आपला यादीतील ग्रेड पे निवडा.",IF($B$7=$M$4,"कृपया मागे जावून आपला घरभाडे प्रकार निवडा. ",IFERROR("1 जानेवारी 2019 रोजीचा पगार "&amp;D12,""))))&amp;" रुपये"</f>
        <v>कृपया मागे जावून 1 जानेवारी 2016 चे तुमचे बेसिक टाईप करा. रुपये</v>
      </c>
      <c r="D12" s="3" t="e">
        <f>(G7+E12+F12+C9)*1</f>
        <v>#VALUE!</v>
      </c>
      <c r="E12" s="3">
        <f>ROUND(G7*VLOOKUP(B7,M4:N8,2,FALSE),0)</f>
        <v>0</v>
      </c>
      <c r="F12" s="3">
        <f>ROUND(G7*E7,0)</f>
        <v>0</v>
      </c>
      <c r="H12" s="9" t="s">
        <v>60</v>
      </c>
      <c r="I12" s="35">
        <v>2.57</v>
      </c>
      <c r="J12" s="35">
        <f t="shared" si="0"/>
        <v>2500</v>
      </c>
      <c r="K12" s="35">
        <v>400</v>
      </c>
      <c r="L12" s="35">
        <v>3600</v>
      </c>
    </row>
    <row r="13" spans="1:17" ht="27.75" customHeight="1">
      <c r="D13" s="39"/>
      <c r="E13" s="39"/>
      <c r="H13" s="8" t="s">
        <v>19</v>
      </c>
      <c r="I13" s="35">
        <v>2.57</v>
      </c>
      <c r="J13" s="35">
        <f t="shared" si="0"/>
        <v>2800</v>
      </c>
      <c r="K13" s="35">
        <v>400</v>
      </c>
      <c r="L13" s="35">
        <v>3600</v>
      </c>
    </row>
    <row r="14" spans="1:17">
      <c r="B14" s="38"/>
      <c r="C14" s="56" t="s">
        <v>80</v>
      </c>
      <c r="D14" s="56"/>
      <c r="H14" s="9" t="s">
        <v>61</v>
      </c>
      <c r="I14" s="35">
        <v>2.57</v>
      </c>
      <c r="J14" s="35">
        <f t="shared" si="0"/>
        <v>2900</v>
      </c>
      <c r="K14" s="35">
        <v>400</v>
      </c>
      <c r="L14" s="35">
        <v>3600</v>
      </c>
    </row>
    <row r="15" spans="1:17">
      <c r="C15" s="35" t="s">
        <v>92</v>
      </c>
      <c r="D15" s="35">
        <f>C3*3/100</f>
        <v>0</v>
      </c>
      <c r="E15" s="36">
        <f>IF(RIGHT(IFERROR(LEFT(D15,(FIND(".",D15,1)-1)),D15),1)="0",IFERROR(LEFT(D15,(FIND(".",D15,1)-1)),D15),IF(RIGHT(IFERROR(LEFT(D15,(FIND(".",D15,1)-1)),D15),1)="1",IFERROR(LEFT(D15,(FIND(".",D15,1)-1)),D15)+9,IF(RIGHT(IFERROR(LEFT(D15,(FIND(".",D15,1)-1)),D15),1)="2",IFERROR(LEFT(D15,(FIND(".",D15,1)-1)),D15)+8,IF(RIGHT(IFERROR(LEFT(D15,(FIND(".",D15,1)-1)),D15),1)="3",IFERROR(LEFT(D15,(FIND(".",D15,1)-1)),D15)+7,IF(RIGHT(IFERROR(LEFT(D15,(FIND(".",D15,1)-1)),D15),1)="4",IFERROR(LEFT(D15,(FIND(".",D15,1)-1)),D15)+6,IF(RIGHT(IFERROR(LEFT(D15,(FIND(".",D15,1)-1)),D15),1)="5",IFERROR(LEFT(D15,(FIND(".",D15,1)-1)),D15)+5,IF(RIGHT(IFERROR(LEFT(D15,(FIND(".",D15,1)-1)),D15),1)="6",IFERROR(LEFT(D15,(FIND(".",D15,1)-1)),D15)+4,IF(RIGHT(IFERROR(LEFT(D15,(FIND(".",D15,1)-1)),D15),1)="7",IFERROR(LEFT(D15,(FIND(".",D15,1)-1)),D15)+3,IF(RIGHT(IFERROR(LEFT(D15,(FIND(".",D15,1)-1)),D15),1)="8",IFERROR(LEFT(D15,(FIND(".",D15,1)-1)),D15)+2,IF(RIGHT(IFERROR(LEFT(D15,(FIND(".",D15,1)-1)),D15),1)="9",IFERROR(LEFT(D15,(FIND(".",D15,1)-1)),D15)+1))))))))))</f>
        <v>0</v>
      </c>
      <c r="F15" s="4">
        <f>C3+E15</f>
        <v>0</v>
      </c>
      <c r="H15" s="8" t="s">
        <v>62</v>
      </c>
      <c r="I15" s="35">
        <v>2.57</v>
      </c>
      <c r="J15" s="35">
        <f t="shared" si="0"/>
        <v>3000</v>
      </c>
      <c r="K15" s="35">
        <v>400</v>
      </c>
      <c r="L15" s="35">
        <v>3600</v>
      </c>
    </row>
    <row r="16" spans="1:17">
      <c r="C16" s="35" t="s">
        <v>93</v>
      </c>
      <c r="D16" s="35">
        <f>F15*3/100</f>
        <v>0</v>
      </c>
      <c r="E16" s="36">
        <f t="shared" ref="E16" si="1">IF(RIGHT(IFERROR(LEFT(D16,(FIND(".",D16,1)-1)),D16),1)="0",IFERROR(LEFT(D16,(FIND(".",D16,1)-1)),D16),IF(RIGHT(IFERROR(LEFT(D16,(FIND(".",D16,1)-1)),D16),1)="1",IFERROR(LEFT(D16,(FIND(".",D16,1)-1)),D16)+9,IF(RIGHT(IFERROR(LEFT(D16,(FIND(".",D16,1)-1)),D16),1)="2",IFERROR(LEFT(D16,(FIND(".",D16,1)-1)),D16)+8,IF(RIGHT(IFERROR(LEFT(D16,(FIND(".",D16,1)-1)),D16),1)="3",IFERROR(LEFT(D16,(FIND(".",D16,1)-1)),D16)+7,IF(RIGHT(IFERROR(LEFT(D16,(FIND(".",D16,1)-1)),D16),1)="4",IFERROR(LEFT(D16,(FIND(".",D16,1)-1)),D16)+6,IF(RIGHT(IFERROR(LEFT(D16,(FIND(".",D16,1)-1)),D16),1)="5",IFERROR(LEFT(D16,(FIND(".",D16,1)-1)),D16)+5,IF(RIGHT(IFERROR(LEFT(D16,(FIND(".",D16,1)-1)),D16),1)="6",IFERROR(LEFT(D16,(FIND(".",D16,1)-1)),D16)+4,IF(RIGHT(IFERROR(LEFT(D16,(FIND(".",D16,1)-1)),D16),1)="7",IFERROR(LEFT(D16,(FIND(".",D16,1)-1)),D16)+3,IF(RIGHT(IFERROR(LEFT(D16,(FIND(".",D16,1)-1)),D16),1)="8",IFERROR(LEFT(D16,(FIND(".",D16,1)-1)),D16)+2,IF(RIGHT(IFERROR(LEFT(D16,(FIND(".",D16,1)-1)),D16),1)="9",IFERROR(LEFT(D16,(FIND(".",D16,1)-1)),D16)+1))))))))))</f>
        <v>0</v>
      </c>
      <c r="F16" s="4">
        <f>F15+E16</f>
        <v>0</v>
      </c>
      <c r="H16" s="9" t="s">
        <v>63</v>
      </c>
      <c r="I16" s="35">
        <v>2.57</v>
      </c>
      <c r="J16" s="35">
        <f t="shared" si="0"/>
        <v>3500</v>
      </c>
      <c r="K16" s="35">
        <v>400</v>
      </c>
      <c r="L16" s="35">
        <v>3600</v>
      </c>
    </row>
    <row r="17" spans="3:12">
      <c r="H17" s="9" t="s">
        <v>64</v>
      </c>
      <c r="I17" s="35">
        <v>2.57</v>
      </c>
      <c r="J17" s="35">
        <f t="shared" si="0"/>
        <v>4100</v>
      </c>
      <c r="K17" s="35">
        <v>400</v>
      </c>
      <c r="L17" s="35">
        <v>3600</v>
      </c>
    </row>
    <row r="18" spans="3:12">
      <c r="H18" s="8" t="s">
        <v>13</v>
      </c>
      <c r="I18" s="35">
        <v>2.57</v>
      </c>
      <c r="J18" s="35">
        <f t="shared" si="0"/>
        <v>4200</v>
      </c>
      <c r="K18" s="35">
        <v>400</v>
      </c>
      <c r="L18" s="35">
        <v>3600</v>
      </c>
    </row>
    <row r="19" spans="3:12">
      <c r="C19" s="35" t="s">
        <v>94</v>
      </c>
      <c r="D19" s="35">
        <f>0%</f>
        <v>0</v>
      </c>
      <c r="E19" s="35">
        <f>D3</f>
        <v>0</v>
      </c>
      <c r="H19" s="8" t="s">
        <v>36</v>
      </c>
      <c r="I19" s="35">
        <v>2.57</v>
      </c>
      <c r="J19" s="35">
        <f t="shared" si="0"/>
        <v>4300</v>
      </c>
      <c r="K19" s="35">
        <v>400</v>
      </c>
      <c r="L19" s="35">
        <v>3600</v>
      </c>
    </row>
    <row r="20" spans="3:12">
      <c r="C20" s="35" t="s">
        <v>98</v>
      </c>
      <c r="D20" s="35">
        <f>2%</f>
        <v>0.02</v>
      </c>
      <c r="E20" s="35">
        <f>ROUND(D3*3/100,-2)</f>
        <v>0</v>
      </c>
      <c r="H20" s="8" t="s">
        <v>37</v>
      </c>
      <c r="I20" s="35">
        <v>2.57</v>
      </c>
      <c r="J20" s="35">
        <f t="shared" si="0"/>
        <v>4400</v>
      </c>
      <c r="K20" s="35">
        <v>600</v>
      </c>
      <c r="L20" s="35">
        <v>3600</v>
      </c>
    </row>
    <row r="21" spans="3:12">
      <c r="C21" s="35" t="s">
        <v>95</v>
      </c>
      <c r="D21" s="35">
        <f>4%</f>
        <v>0.04</v>
      </c>
      <c r="H21" s="8" t="s">
        <v>38</v>
      </c>
      <c r="I21" s="35">
        <v>2.57</v>
      </c>
      <c r="J21" s="35">
        <f t="shared" si="0"/>
        <v>4500</v>
      </c>
      <c r="K21" s="35">
        <v>600</v>
      </c>
      <c r="L21" s="35">
        <v>3600</v>
      </c>
    </row>
    <row r="22" spans="3:12">
      <c r="C22" s="35" t="s">
        <v>99</v>
      </c>
      <c r="D22" s="35">
        <f>5%</f>
        <v>0.05</v>
      </c>
      <c r="E22" s="35">
        <f>ROUND(G5*3/100,-2)</f>
        <v>0</v>
      </c>
      <c r="H22" s="9" t="s">
        <v>21</v>
      </c>
      <c r="I22" s="35">
        <v>2.57</v>
      </c>
      <c r="J22" s="35">
        <f t="shared" si="0"/>
        <v>4600</v>
      </c>
      <c r="K22" s="35">
        <v>600</v>
      </c>
      <c r="L22" s="35">
        <v>3600</v>
      </c>
    </row>
    <row r="23" spans="3:12">
      <c r="C23" s="35" t="s">
        <v>96</v>
      </c>
      <c r="D23" s="35">
        <f>7%</f>
        <v>7.0000000000000007E-2</v>
      </c>
      <c r="H23" s="8" t="s">
        <v>22</v>
      </c>
      <c r="I23" s="35">
        <v>2.57</v>
      </c>
      <c r="J23" s="35">
        <f t="shared" si="0"/>
        <v>4800</v>
      </c>
      <c r="K23" s="35">
        <v>600</v>
      </c>
      <c r="L23" s="35">
        <v>3600</v>
      </c>
    </row>
    <row r="24" spans="3:12">
      <c r="C24" s="35" t="s">
        <v>100</v>
      </c>
      <c r="D24" s="35">
        <f>9%</f>
        <v>0.09</v>
      </c>
      <c r="E24" s="35">
        <f>ROUND(G6*3/100,-2)</f>
        <v>0</v>
      </c>
      <c r="H24" s="8" t="s">
        <v>40</v>
      </c>
      <c r="I24" s="35">
        <v>2.57</v>
      </c>
      <c r="J24" s="35">
        <f t="shared" si="0"/>
        <v>4900</v>
      </c>
      <c r="K24" s="35">
        <v>600</v>
      </c>
      <c r="L24" s="35">
        <v>3600</v>
      </c>
    </row>
    <row r="25" spans="3:12">
      <c r="C25" s="35" t="s">
        <v>97</v>
      </c>
      <c r="D25" s="35">
        <f>12%</f>
        <v>0.12</v>
      </c>
      <c r="H25" s="8" t="s">
        <v>41</v>
      </c>
      <c r="I25" s="35">
        <v>2.57</v>
      </c>
      <c r="J25" s="35">
        <f t="shared" si="0"/>
        <v>5000</v>
      </c>
      <c r="K25" s="35">
        <v>600</v>
      </c>
      <c r="L25" s="35">
        <v>3600</v>
      </c>
    </row>
    <row r="26" spans="3:12">
      <c r="H26" s="8" t="s">
        <v>42</v>
      </c>
      <c r="I26" s="35">
        <v>2.57</v>
      </c>
      <c r="J26" s="35">
        <f t="shared" si="0"/>
        <v>5100</v>
      </c>
      <c r="K26" s="35">
        <v>600</v>
      </c>
      <c r="L26" s="35">
        <v>3600</v>
      </c>
    </row>
    <row r="27" spans="3:12">
      <c r="H27" s="8" t="s">
        <v>43</v>
      </c>
      <c r="I27" s="35">
        <v>2.57</v>
      </c>
      <c r="J27" s="35">
        <f t="shared" si="0"/>
        <v>5200</v>
      </c>
      <c r="K27" s="35">
        <v>600</v>
      </c>
      <c r="L27" s="35">
        <v>3600</v>
      </c>
    </row>
    <row r="28" spans="3:12">
      <c r="H28" s="8" t="s">
        <v>44</v>
      </c>
      <c r="I28" s="35">
        <v>2.57</v>
      </c>
      <c r="J28" s="35">
        <f t="shared" si="0"/>
        <v>5300</v>
      </c>
      <c r="K28" s="35">
        <v>600</v>
      </c>
      <c r="L28" s="35">
        <v>3600</v>
      </c>
    </row>
    <row r="29" spans="3:12">
      <c r="H29" s="8" t="s">
        <v>23</v>
      </c>
      <c r="I29" s="35">
        <v>2.57</v>
      </c>
      <c r="J29" s="35">
        <f t="shared" si="0"/>
        <v>5400</v>
      </c>
      <c r="K29" s="35">
        <v>600</v>
      </c>
      <c r="L29" s="35">
        <v>3600</v>
      </c>
    </row>
    <row r="30" spans="3:12">
      <c r="H30" s="8" t="s">
        <v>45</v>
      </c>
      <c r="I30" s="35">
        <v>2.57</v>
      </c>
      <c r="J30" s="35">
        <f t="shared" si="0"/>
        <v>5500</v>
      </c>
      <c r="K30" s="35">
        <v>600</v>
      </c>
      <c r="L30" s="35">
        <v>3600</v>
      </c>
    </row>
    <row r="31" spans="3:12">
      <c r="H31" s="8" t="s">
        <v>46</v>
      </c>
      <c r="I31" s="35">
        <v>2.57</v>
      </c>
      <c r="J31" s="35">
        <f t="shared" si="0"/>
        <v>5600</v>
      </c>
      <c r="K31" s="35">
        <v>600</v>
      </c>
      <c r="L31" s="35">
        <v>3600</v>
      </c>
    </row>
    <row r="32" spans="3:12">
      <c r="H32" s="8" t="s">
        <v>47</v>
      </c>
      <c r="I32" s="35">
        <v>2.57</v>
      </c>
      <c r="J32" s="35">
        <f t="shared" si="0"/>
        <v>5700</v>
      </c>
      <c r="K32" s="35">
        <v>600</v>
      </c>
      <c r="L32" s="35">
        <v>7200</v>
      </c>
    </row>
    <row r="33" spans="8:12">
      <c r="H33" s="8" t="s">
        <v>48</v>
      </c>
      <c r="I33" s="35">
        <v>2.57</v>
      </c>
      <c r="J33" s="35">
        <f t="shared" si="0"/>
        <v>5800</v>
      </c>
      <c r="K33" s="35">
        <v>600</v>
      </c>
      <c r="L33" s="35">
        <v>7200</v>
      </c>
    </row>
    <row r="34" spans="8:12">
      <c r="H34" s="8" t="s">
        <v>49</v>
      </c>
      <c r="I34" s="35">
        <v>2.57</v>
      </c>
      <c r="J34" s="35">
        <f t="shared" si="0"/>
        <v>5900</v>
      </c>
      <c r="K34" s="35">
        <v>600</v>
      </c>
      <c r="L34" s="35">
        <v>7200</v>
      </c>
    </row>
    <row r="35" spans="8:12">
      <c r="H35" s="8" t="s">
        <v>50</v>
      </c>
      <c r="I35" s="35">
        <v>2.57</v>
      </c>
      <c r="J35" s="35">
        <f t="shared" si="0"/>
        <v>6000</v>
      </c>
      <c r="K35" s="35">
        <v>600</v>
      </c>
      <c r="L35" s="35">
        <v>7200</v>
      </c>
    </row>
    <row r="36" spans="8:12">
      <c r="H36" s="8" t="s">
        <v>51</v>
      </c>
      <c r="I36" s="35">
        <v>2.57</v>
      </c>
      <c r="J36" s="35">
        <f t="shared" si="0"/>
        <v>6100</v>
      </c>
      <c r="K36" s="35">
        <v>600</v>
      </c>
      <c r="L36" s="35">
        <v>7200</v>
      </c>
    </row>
    <row r="37" spans="8:12">
      <c r="H37" s="8" t="s">
        <v>52</v>
      </c>
      <c r="I37" s="35">
        <v>2.57</v>
      </c>
      <c r="J37" s="35">
        <f t="shared" si="0"/>
        <v>6200</v>
      </c>
      <c r="K37" s="35">
        <v>600</v>
      </c>
      <c r="L37" s="35">
        <v>7200</v>
      </c>
    </row>
    <row r="38" spans="8:12">
      <c r="H38" s="8" t="s">
        <v>53</v>
      </c>
      <c r="I38" s="35">
        <v>2.57</v>
      </c>
      <c r="J38" s="35">
        <f t="shared" si="0"/>
        <v>6300</v>
      </c>
      <c r="K38" s="35">
        <v>600</v>
      </c>
      <c r="L38" s="35">
        <v>7200</v>
      </c>
    </row>
    <row r="39" spans="8:12">
      <c r="H39" s="8" t="s">
        <v>54</v>
      </c>
      <c r="I39" s="35">
        <v>2.57</v>
      </c>
      <c r="J39" s="35">
        <f t="shared" si="0"/>
        <v>6400</v>
      </c>
      <c r="K39" s="35">
        <v>600</v>
      </c>
      <c r="L39" s="35">
        <v>7200</v>
      </c>
    </row>
    <row r="40" spans="8:12">
      <c r="H40" s="8" t="s">
        <v>24</v>
      </c>
      <c r="I40" s="35">
        <v>2.57</v>
      </c>
      <c r="J40" s="35">
        <f t="shared" si="0"/>
        <v>6600</v>
      </c>
      <c r="K40" s="35">
        <v>600</v>
      </c>
      <c r="L40" s="35">
        <v>7200</v>
      </c>
    </row>
    <row r="41" spans="8:12">
      <c r="H41" s="8" t="s">
        <v>24</v>
      </c>
      <c r="I41" s="35">
        <v>2.57</v>
      </c>
      <c r="J41" s="35">
        <v>10000</v>
      </c>
      <c r="K41" s="35">
        <v>600</v>
      </c>
      <c r="L41" s="35">
        <v>7200</v>
      </c>
    </row>
    <row r="42" spans="8:12">
      <c r="H42" s="10" t="s">
        <v>68</v>
      </c>
      <c r="I42" s="35">
        <v>2.57</v>
      </c>
      <c r="J42" s="35">
        <v>79000</v>
      </c>
      <c r="K42" s="35">
        <v>600</v>
      </c>
      <c r="L42" s="35">
        <v>7200</v>
      </c>
    </row>
    <row r="43" spans="8:12">
      <c r="H43" s="8" t="s">
        <v>25</v>
      </c>
      <c r="I43" s="35">
        <v>2.57</v>
      </c>
      <c r="J43" s="35">
        <v>75000</v>
      </c>
      <c r="K43" s="35">
        <v>600</v>
      </c>
      <c r="L43" s="35">
        <v>7200</v>
      </c>
    </row>
    <row r="44" spans="8:12">
      <c r="H44" s="10" t="s">
        <v>69</v>
      </c>
      <c r="I44" s="35">
        <v>2.57</v>
      </c>
      <c r="J44" s="35">
        <v>80000</v>
      </c>
      <c r="K44" s="35">
        <v>600</v>
      </c>
      <c r="L44" s="35">
        <v>7200</v>
      </c>
    </row>
    <row r="45" spans="8:12">
      <c r="H45" s="8" t="s">
        <v>26</v>
      </c>
      <c r="I45" s="35">
        <v>2.57</v>
      </c>
      <c r="J45" s="35">
        <v>90000</v>
      </c>
      <c r="K45" s="35">
        <v>600</v>
      </c>
      <c r="L45" s="35">
        <v>7200</v>
      </c>
    </row>
    <row r="46" spans="8:12">
      <c r="H46" s="10" t="s">
        <v>70</v>
      </c>
      <c r="I46" s="35">
        <v>2.57</v>
      </c>
      <c r="J46" s="35">
        <v>75000</v>
      </c>
      <c r="K46" s="35">
        <v>600</v>
      </c>
      <c r="L46" s="35">
        <v>7200</v>
      </c>
    </row>
    <row r="47" spans="8:12">
      <c r="H47" s="8" t="s">
        <v>27</v>
      </c>
      <c r="I47" s="35">
        <v>2.57</v>
      </c>
      <c r="J47" s="35">
        <v>80000</v>
      </c>
      <c r="K47" s="35">
        <v>600</v>
      </c>
      <c r="L47" s="35">
        <v>7200</v>
      </c>
    </row>
    <row r="48" spans="8:12">
      <c r="H48" s="8" t="s">
        <v>28</v>
      </c>
      <c r="I48" s="35">
        <v>2.57</v>
      </c>
      <c r="J48" s="35">
        <v>10000</v>
      </c>
      <c r="K48" s="35">
        <v>600</v>
      </c>
      <c r="L48" s="35">
        <v>7200</v>
      </c>
    </row>
    <row r="49" spans="8:12">
      <c r="H49" s="8" t="s">
        <v>29</v>
      </c>
      <c r="I49" s="35">
        <v>2.57</v>
      </c>
      <c r="J49" s="35">
        <v>10000</v>
      </c>
      <c r="K49" s="35">
        <v>600</v>
      </c>
      <c r="L49" s="35">
        <v>7200</v>
      </c>
    </row>
    <row r="50" spans="8:12">
      <c r="H50" s="8" t="s">
        <v>30</v>
      </c>
      <c r="I50" s="35">
        <v>2.57</v>
      </c>
      <c r="J50" s="35">
        <v>10000</v>
      </c>
      <c r="K50" s="35">
        <v>600</v>
      </c>
      <c r="L50" s="35">
        <v>7200</v>
      </c>
    </row>
    <row r="51" spans="8:12">
      <c r="H51" s="8">
        <v>80000</v>
      </c>
      <c r="I51" s="35">
        <v>2.57</v>
      </c>
      <c r="J51" s="35">
        <v>10000</v>
      </c>
      <c r="K51" s="35">
        <v>600</v>
      </c>
      <c r="L51" s="35">
        <v>7200</v>
      </c>
    </row>
    <row r="52" spans="8:12">
      <c r="H52" s="8">
        <v>90000</v>
      </c>
      <c r="I52" s="35">
        <v>2.57</v>
      </c>
      <c r="J52" s="35">
        <v>10000</v>
      </c>
      <c r="K52" s="35">
        <v>600</v>
      </c>
      <c r="L52" s="35">
        <v>7200</v>
      </c>
    </row>
  </sheetData>
  <mergeCells count="2">
    <mergeCell ref="A1:B1"/>
    <mergeCell ref="C14:D14"/>
  </mergeCells>
  <dataValidations count="3">
    <dataValidation type="list" allowBlank="1" showInputMessage="1" showErrorMessage="1" sqref="B5" xr:uid="{00000000-0002-0000-0000-000000000000}">
      <formula1>$H$3:$H$52</formula1>
    </dataValidation>
    <dataValidation type="list" allowBlank="1" showInputMessage="1" showErrorMessage="1" sqref="B7" xr:uid="{00000000-0002-0000-0000-000001000000}">
      <formula1>$M$4:$M$8</formula1>
    </dataValidation>
    <dataValidation type="list" allowBlank="1" showInputMessage="1" showErrorMessage="1" sqref="B9" xr:uid="{00000000-0002-0000-0000-000002000000}">
      <formula1>"1 जानेवारी 2016,1 जुलै 2016,1 जुलै 2017"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R40"/>
  <sheetViews>
    <sheetView workbookViewId="0">
      <selection activeCell="B4" sqref="B4"/>
    </sheetView>
  </sheetViews>
  <sheetFormatPr defaultColWidth="9.109375" defaultRowHeight="27"/>
  <cols>
    <col min="1" max="1" width="9.109375" style="5"/>
    <col min="2" max="2" width="26.5546875" style="5" bestFit="1" customWidth="1"/>
    <col min="3" max="3" width="26.5546875" style="5" customWidth="1"/>
    <col min="4" max="4" width="65" style="5" bestFit="1" customWidth="1"/>
    <col min="5" max="5" width="46" style="5" bestFit="1" customWidth="1"/>
    <col min="6" max="6" width="15.44140625" style="5" bestFit="1" customWidth="1"/>
    <col min="7" max="7" width="15.44140625" style="5" customWidth="1"/>
    <col min="8" max="8" width="17.109375" style="5" bestFit="1" customWidth="1"/>
    <col min="9" max="9" width="9.88671875" style="5" bestFit="1" customWidth="1"/>
    <col min="10" max="10" width="49.88671875" style="5" bestFit="1" customWidth="1"/>
    <col min="11" max="11" width="7.109375" style="5" bestFit="1" customWidth="1"/>
    <col min="12" max="12" width="9.88671875" style="5" bestFit="1" customWidth="1"/>
    <col min="13" max="14" width="8.109375" style="5" bestFit="1" customWidth="1"/>
    <col min="15" max="15" width="67.6640625" style="5" bestFit="1" customWidth="1"/>
    <col min="16" max="16" width="7.109375" style="5" bestFit="1" customWidth="1"/>
    <col min="17" max="17" width="20.5546875" style="5" bestFit="1" customWidth="1"/>
    <col min="18" max="18" width="8.109375" style="5" bestFit="1" customWidth="1"/>
    <col min="19" max="16384" width="9.109375" style="5"/>
  </cols>
  <sheetData>
    <row r="1" spans="1:18">
      <c r="B1" s="56" t="s">
        <v>11</v>
      </c>
      <c r="C1" s="56"/>
      <c r="D1" s="56"/>
    </row>
    <row r="2" spans="1:18">
      <c r="D2" s="5" t="s">
        <v>55</v>
      </c>
      <c r="E2" s="5" t="s">
        <v>34</v>
      </c>
    </row>
    <row r="3" spans="1:18">
      <c r="A3" s="5">
        <v>2019</v>
      </c>
      <c r="B3" s="5">
        <v>13200</v>
      </c>
      <c r="D3" s="4"/>
      <c r="E3" s="4">
        <f>D3+VLOOKUP(D5,J3:L40,3,FALSE)</f>
        <v>2800</v>
      </c>
      <c r="F3" s="5">
        <f>ROUND(E3*2.57,-2)</f>
        <v>7200</v>
      </c>
      <c r="J3" s="5" t="s">
        <v>1</v>
      </c>
      <c r="M3" s="1" t="s">
        <v>4</v>
      </c>
      <c r="N3" s="1"/>
    </row>
    <row r="4" spans="1:18">
      <c r="B4" s="5">
        <f>ROUND(B3*3/100,-2)-10</f>
        <v>390</v>
      </c>
      <c r="D4" s="5" t="s">
        <v>0</v>
      </c>
      <c r="E4" s="5" t="str">
        <f>IFERROR("1 जानेवारी 2016 रोजीचा पगार "&amp;F4 &amp; " रुपये","")</f>
        <v>1 जानेवारी 2016 रोजीचा पगार 8176 रुपये</v>
      </c>
      <c r="F4" s="2">
        <f>F3+E7+E9</f>
        <v>8176</v>
      </c>
      <c r="G4" s="2" t="s">
        <v>8</v>
      </c>
      <c r="H4" s="2"/>
      <c r="I4" s="2"/>
      <c r="J4" s="5" t="s">
        <v>12</v>
      </c>
      <c r="K4" s="5">
        <v>2.57</v>
      </c>
      <c r="L4" s="5">
        <f>RIGHT(J4,4)*1</f>
        <v>1800</v>
      </c>
      <c r="M4" s="5">
        <v>400</v>
      </c>
      <c r="N4" s="5">
        <v>1350</v>
      </c>
      <c r="O4" s="5" t="s">
        <v>2</v>
      </c>
      <c r="P4" s="5">
        <v>0</v>
      </c>
      <c r="Q4" s="5" t="s">
        <v>5</v>
      </c>
      <c r="R4" s="5">
        <v>0</v>
      </c>
    </row>
    <row r="5" spans="1:18">
      <c r="A5" s="5">
        <v>2018</v>
      </c>
      <c r="B5" s="5">
        <f>B3-B4</f>
        <v>12810</v>
      </c>
      <c r="D5" s="5" t="s">
        <v>19</v>
      </c>
      <c r="F5" s="5" t="s">
        <v>35</v>
      </c>
      <c r="G5" s="5">
        <f>2/100</f>
        <v>0.02</v>
      </c>
      <c r="H5" s="3">
        <f>ROUND(F3*3/100,-2)</f>
        <v>200</v>
      </c>
      <c r="I5" s="3">
        <f>F3+H5</f>
        <v>7400</v>
      </c>
      <c r="J5" s="5" t="s">
        <v>15</v>
      </c>
      <c r="K5" s="5">
        <v>2.57</v>
      </c>
      <c r="L5" s="5">
        <f t="shared" ref="L5:L31" si="0">RIGHT(J5,4)*1</f>
        <v>1900</v>
      </c>
      <c r="M5" s="5">
        <v>400</v>
      </c>
      <c r="N5" s="5">
        <v>1350</v>
      </c>
      <c r="O5" s="5" t="s">
        <v>3</v>
      </c>
      <c r="P5" s="5">
        <v>0</v>
      </c>
      <c r="Q5" s="5" t="s">
        <v>6</v>
      </c>
      <c r="R5" s="5">
        <v>1350</v>
      </c>
    </row>
    <row r="6" spans="1:18">
      <c r="B6" s="5">
        <f>ROUND(B5*3/100,-2)-20</f>
        <v>380</v>
      </c>
      <c r="D6" s="5" t="s">
        <v>10</v>
      </c>
      <c r="E6" s="5" t="s">
        <v>9</v>
      </c>
      <c r="F6" s="5" t="s">
        <v>14</v>
      </c>
      <c r="G6" s="5">
        <f>5/100</f>
        <v>0.05</v>
      </c>
      <c r="H6" s="3">
        <f>ROUND(I5*3/100,-2)</f>
        <v>200</v>
      </c>
      <c r="I6" s="3">
        <f>I5+H6</f>
        <v>7600</v>
      </c>
      <c r="J6" s="5" t="s">
        <v>17</v>
      </c>
      <c r="K6" s="5">
        <v>2.57</v>
      </c>
      <c r="L6" s="5">
        <f t="shared" si="0"/>
        <v>2000</v>
      </c>
      <c r="M6" s="5">
        <v>400</v>
      </c>
      <c r="N6" s="5">
        <v>3600</v>
      </c>
      <c r="O6" s="5" t="s">
        <v>31</v>
      </c>
      <c r="P6" s="5">
        <f>8/100</f>
        <v>0.08</v>
      </c>
      <c r="Q6" s="5" t="s">
        <v>7</v>
      </c>
      <c r="R6" s="5">
        <v>3600</v>
      </c>
    </row>
    <row r="7" spans="1:18">
      <c r="A7" s="5">
        <v>2017</v>
      </c>
      <c r="B7" s="5">
        <f t="shared" ref="B7" si="1">B5-B6</f>
        <v>12430</v>
      </c>
      <c r="D7" s="5" t="s">
        <v>31</v>
      </c>
      <c r="E7" s="5">
        <f>F3*IF(D7=O4,P4,IF(D7=O5,P5,IF(D7=O6,P6,IF(D7=O7,P7,IF(D7=O8,P8)))))</f>
        <v>576</v>
      </c>
      <c r="F7" s="5" t="s">
        <v>16</v>
      </c>
      <c r="G7" s="5">
        <f>9/100</f>
        <v>0.09</v>
      </c>
      <c r="H7" s="5">
        <f>ROUND(I6*3/100,-2)</f>
        <v>200</v>
      </c>
      <c r="I7" s="3">
        <f>I6+H7</f>
        <v>7800</v>
      </c>
      <c r="J7" s="5" t="s">
        <v>18</v>
      </c>
      <c r="K7" s="5">
        <v>2.57</v>
      </c>
      <c r="L7" s="5">
        <f t="shared" si="0"/>
        <v>2400</v>
      </c>
      <c r="M7" s="5">
        <v>400</v>
      </c>
      <c r="N7" s="5">
        <v>3600</v>
      </c>
      <c r="O7" s="5" t="s">
        <v>32</v>
      </c>
      <c r="P7" s="5">
        <f>16/100</f>
        <v>0.16</v>
      </c>
    </row>
    <row r="8" spans="1:18">
      <c r="B8" s="5">
        <f>ROUND(B7*3/100,-2)-30</f>
        <v>370</v>
      </c>
      <c r="J8" s="5" t="s">
        <v>19</v>
      </c>
      <c r="K8" s="5">
        <v>2.57</v>
      </c>
      <c r="L8" s="5">
        <f t="shared" si="0"/>
        <v>2800</v>
      </c>
      <c r="M8" s="5">
        <v>400</v>
      </c>
      <c r="N8" s="5">
        <v>3600</v>
      </c>
      <c r="O8" s="5" t="s">
        <v>33</v>
      </c>
      <c r="P8" s="5">
        <f>24/100</f>
        <v>0.24</v>
      </c>
    </row>
    <row r="9" spans="1:18">
      <c r="A9" s="5">
        <v>2016</v>
      </c>
      <c r="B9" s="5">
        <f t="shared" ref="B9" si="2">B7-B8</f>
        <v>12060</v>
      </c>
      <c r="E9" s="5">
        <f>VLOOKUP(D5,J3:M40,4,FALSE)</f>
        <v>400</v>
      </c>
      <c r="G9" s="5" t="s">
        <v>9</v>
      </c>
      <c r="H9" s="5" t="s">
        <v>8</v>
      </c>
      <c r="J9" s="5" t="s">
        <v>13</v>
      </c>
      <c r="K9" s="5">
        <v>2.57</v>
      </c>
      <c r="L9" s="5">
        <f t="shared" si="0"/>
        <v>4200</v>
      </c>
      <c r="M9" s="5">
        <v>600</v>
      </c>
      <c r="N9" s="5">
        <v>3600</v>
      </c>
    </row>
    <row r="10" spans="1:18">
      <c r="D10" s="5" t="s">
        <v>20</v>
      </c>
      <c r="E10" s="5" t="str">
        <f>IFERROR("1 जानेवारी 2017 रोजीचा पगार "&amp;F10,"")</f>
        <v>1 जानेवारी 2017 रोजीचा पगार 8540  रुपये</v>
      </c>
      <c r="F10" s="3" t="str">
        <f>I5+G10+H10+E9&amp;"  रुपये"</f>
        <v>8540  रुपये</v>
      </c>
      <c r="G10" s="3">
        <f>I5*VLOOKUP(D7,O4:P8,2,FALSE)</f>
        <v>592</v>
      </c>
      <c r="H10" s="3">
        <f>I5*G5</f>
        <v>148</v>
      </c>
      <c r="J10" s="5" t="s">
        <v>36</v>
      </c>
      <c r="K10" s="5">
        <v>3.57</v>
      </c>
      <c r="L10" s="5">
        <f t="shared" si="0"/>
        <v>4300</v>
      </c>
      <c r="M10" s="5">
        <v>600</v>
      </c>
      <c r="N10" s="5">
        <v>3600</v>
      </c>
    </row>
    <row r="11" spans="1:18">
      <c r="D11" s="3" t="str">
        <f>IFERROR(F12,"")</f>
        <v>9526  रुपये</v>
      </c>
      <c r="E11" s="5" t="str">
        <f>IFERROR("1 जानेवारी 2018 रोजीचा पगार "&amp;F11,"")</f>
        <v>1 जानेवारी 2018 रोजीचा पगार 8988  रुपये</v>
      </c>
      <c r="F11" s="3" t="str">
        <f>I6+G11+H11+E9&amp;"  रुपये"</f>
        <v>8988  रुपये</v>
      </c>
      <c r="G11" s="3">
        <f>I6*VLOOKUP(D7,O4:P8,2,FALSE)</f>
        <v>608</v>
      </c>
      <c r="H11" s="3">
        <f>I6*G6</f>
        <v>380</v>
      </c>
      <c r="J11" s="5" t="s">
        <v>37</v>
      </c>
      <c r="K11" s="5">
        <v>4.57</v>
      </c>
      <c r="L11" s="5">
        <f t="shared" si="0"/>
        <v>4400</v>
      </c>
      <c r="M11" s="5">
        <v>600</v>
      </c>
      <c r="N11" s="5">
        <v>3600</v>
      </c>
    </row>
    <row r="12" spans="1:18">
      <c r="E12" s="5" t="str">
        <f>IFERROR("1 जानेवारी 2019 रोजीचा पगार "&amp;F12,"")</f>
        <v>1 जानेवारी 2019 रोजीचा पगार 9526  रुपये</v>
      </c>
      <c r="F12" s="3" t="str">
        <f>(I7+G12+H12+E9)*1&amp;"  रुपये"</f>
        <v>9526  रुपये</v>
      </c>
      <c r="G12" s="3">
        <f>I7*VLOOKUP(D7,O4:P8,2,FALSE)</f>
        <v>624</v>
      </c>
      <c r="H12" s="3">
        <f>I7*G7</f>
        <v>702</v>
      </c>
      <c r="J12" s="5" t="s">
        <v>38</v>
      </c>
      <c r="K12" s="5">
        <v>5.57</v>
      </c>
      <c r="L12" s="5">
        <f t="shared" si="0"/>
        <v>4500</v>
      </c>
      <c r="M12" s="5">
        <v>600</v>
      </c>
      <c r="N12" s="5">
        <v>3600</v>
      </c>
    </row>
    <row r="13" spans="1:18">
      <c r="J13" s="5" t="s">
        <v>21</v>
      </c>
      <c r="K13" s="5">
        <v>6.57</v>
      </c>
      <c r="L13" s="5">
        <f t="shared" si="0"/>
        <v>4600</v>
      </c>
      <c r="M13" s="5">
        <v>600</v>
      </c>
      <c r="N13" s="5">
        <v>3600</v>
      </c>
    </row>
    <row r="14" spans="1:18">
      <c r="J14" s="5" t="s">
        <v>39</v>
      </c>
      <c r="K14" s="5">
        <v>7.57</v>
      </c>
      <c r="L14" s="5">
        <f t="shared" si="0"/>
        <v>4700</v>
      </c>
      <c r="M14" s="5">
        <v>600</v>
      </c>
      <c r="N14" s="5">
        <v>3600</v>
      </c>
    </row>
    <row r="15" spans="1:18">
      <c r="J15" s="5" t="s">
        <v>22</v>
      </c>
      <c r="K15" s="5">
        <v>8.57</v>
      </c>
      <c r="L15" s="5">
        <f t="shared" si="0"/>
        <v>4800</v>
      </c>
      <c r="M15" s="5">
        <v>600</v>
      </c>
      <c r="N15" s="5">
        <v>3600</v>
      </c>
    </row>
    <row r="16" spans="1:18">
      <c r="J16" s="5" t="s">
        <v>40</v>
      </c>
      <c r="K16" s="5">
        <v>9.57</v>
      </c>
      <c r="L16" s="5">
        <f t="shared" si="0"/>
        <v>4900</v>
      </c>
      <c r="M16" s="5">
        <v>600</v>
      </c>
      <c r="N16" s="5">
        <v>3600</v>
      </c>
    </row>
    <row r="17" spans="10:14">
      <c r="J17" s="5" t="s">
        <v>41</v>
      </c>
      <c r="K17" s="5">
        <v>10.57</v>
      </c>
      <c r="L17" s="5">
        <f t="shared" si="0"/>
        <v>5000</v>
      </c>
      <c r="M17" s="5">
        <v>600</v>
      </c>
      <c r="N17" s="5">
        <v>3600</v>
      </c>
    </row>
    <row r="18" spans="10:14">
      <c r="J18" s="5" t="s">
        <v>42</v>
      </c>
      <c r="K18" s="5">
        <v>11.57</v>
      </c>
      <c r="L18" s="5">
        <f t="shared" si="0"/>
        <v>5100</v>
      </c>
      <c r="M18" s="5">
        <v>600</v>
      </c>
      <c r="N18" s="5">
        <v>3600</v>
      </c>
    </row>
    <row r="19" spans="10:14">
      <c r="J19" s="5" t="s">
        <v>43</v>
      </c>
      <c r="K19" s="5">
        <v>12.57</v>
      </c>
      <c r="L19" s="5">
        <f t="shared" si="0"/>
        <v>5200</v>
      </c>
      <c r="M19" s="5">
        <v>600</v>
      </c>
      <c r="N19" s="5">
        <v>3600</v>
      </c>
    </row>
    <row r="20" spans="10:14">
      <c r="J20" s="5" t="s">
        <v>44</v>
      </c>
      <c r="K20" s="5">
        <v>13.57</v>
      </c>
      <c r="L20" s="5">
        <f t="shared" si="0"/>
        <v>5300</v>
      </c>
      <c r="M20" s="5">
        <v>600</v>
      </c>
      <c r="N20" s="5">
        <v>3600</v>
      </c>
    </row>
    <row r="21" spans="10:14">
      <c r="J21" s="5" t="s">
        <v>23</v>
      </c>
      <c r="K21" s="5">
        <v>14.57</v>
      </c>
      <c r="L21" s="5">
        <f t="shared" si="0"/>
        <v>5400</v>
      </c>
      <c r="M21" s="5">
        <v>600</v>
      </c>
      <c r="N21" s="5">
        <v>3600</v>
      </c>
    </row>
    <row r="22" spans="10:14">
      <c r="J22" s="5" t="s">
        <v>45</v>
      </c>
      <c r="K22" s="5">
        <v>15.57</v>
      </c>
      <c r="L22" s="5">
        <f t="shared" si="0"/>
        <v>5500</v>
      </c>
      <c r="M22" s="5">
        <v>600</v>
      </c>
      <c r="N22" s="5">
        <v>3600</v>
      </c>
    </row>
    <row r="23" spans="10:14">
      <c r="J23" s="5" t="s">
        <v>46</v>
      </c>
      <c r="K23" s="5">
        <v>16.57</v>
      </c>
      <c r="L23" s="5">
        <f t="shared" si="0"/>
        <v>5600</v>
      </c>
      <c r="M23" s="5">
        <v>600</v>
      </c>
      <c r="N23" s="5">
        <v>3600</v>
      </c>
    </row>
    <row r="24" spans="10:14">
      <c r="J24" s="5" t="s">
        <v>47</v>
      </c>
      <c r="K24" s="5">
        <v>17.57</v>
      </c>
      <c r="L24" s="5">
        <f t="shared" si="0"/>
        <v>5700</v>
      </c>
      <c r="M24" s="5">
        <v>600</v>
      </c>
      <c r="N24" s="5">
        <v>3600</v>
      </c>
    </row>
    <row r="25" spans="10:14">
      <c r="J25" s="5" t="s">
        <v>48</v>
      </c>
      <c r="K25" s="5">
        <v>18.57</v>
      </c>
      <c r="L25" s="5">
        <f t="shared" si="0"/>
        <v>5800</v>
      </c>
      <c r="M25" s="5">
        <v>600</v>
      </c>
      <c r="N25" s="5">
        <v>3600</v>
      </c>
    </row>
    <row r="26" spans="10:14">
      <c r="J26" s="5" t="s">
        <v>49</v>
      </c>
      <c r="K26" s="5">
        <v>19.57</v>
      </c>
      <c r="L26" s="5">
        <f t="shared" si="0"/>
        <v>5900</v>
      </c>
      <c r="M26" s="5">
        <v>600</v>
      </c>
      <c r="N26" s="5">
        <v>3600</v>
      </c>
    </row>
    <row r="27" spans="10:14">
      <c r="J27" s="5" t="s">
        <v>50</v>
      </c>
      <c r="K27" s="5">
        <v>20.57</v>
      </c>
      <c r="L27" s="5">
        <f t="shared" si="0"/>
        <v>6000</v>
      </c>
      <c r="M27" s="5">
        <v>600</v>
      </c>
      <c r="N27" s="5">
        <v>3600</v>
      </c>
    </row>
    <row r="28" spans="10:14">
      <c r="J28" s="5" t="s">
        <v>51</v>
      </c>
      <c r="K28" s="5">
        <v>21.57</v>
      </c>
      <c r="L28" s="5">
        <f t="shared" si="0"/>
        <v>6100</v>
      </c>
      <c r="M28" s="5">
        <v>600</v>
      </c>
      <c r="N28" s="5">
        <v>3600</v>
      </c>
    </row>
    <row r="29" spans="10:14">
      <c r="J29" s="5" t="s">
        <v>52</v>
      </c>
      <c r="K29" s="5">
        <v>22.57</v>
      </c>
      <c r="L29" s="5">
        <f t="shared" si="0"/>
        <v>6200</v>
      </c>
      <c r="M29" s="5">
        <v>600</v>
      </c>
      <c r="N29" s="5">
        <v>3600</v>
      </c>
    </row>
    <row r="30" spans="10:14">
      <c r="J30" s="5" t="s">
        <v>53</v>
      </c>
      <c r="K30" s="5">
        <v>23.57</v>
      </c>
      <c r="L30" s="5">
        <f t="shared" si="0"/>
        <v>6300</v>
      </c>
      <c r="M30" s="5">
        <v>600</v>
      </c>
      <c r="N30" s="5">
        <v>3600</v>
      </c>
    </row>
    <row r="31" spans="10:14">
      <c r="J31" s="5" t="s">
        <v>54</v>
      </c>
      <c r="K31" s="5">
        <v>24.57</v>
      </c>
      <c r="L31" s="5">
        <f t="shared" si="0"/>
        <v>6400</v>
      </c>
      <c r="M31" s="5">
        <v>600</v>
      </c>
      <c r="N31" s="5">
        <v>3600</v>
      </c>
    </row>
    <row r="32" spans="10:14">
      <c r="J32" s="5" t="s">
        <v>24</v>
      </c>
      <c r="K32" s="5">
        <v>2.57</v>
      </c>
      <c r="L32" s="5">
        <f>RIGHT(J32,4)*1</f>
        <v>6600</v>
      </c>
      <c r="M32" s="5">
        <v>600</v>
      </c>
      <c r="N32" s="5">
        <v>7200</v>
      </c>
    </row>
    <row r="33" spans="10:14">
      <c r="J33" s="5" t="s">
        <v>25</v>
      </c>
      <c r="K33" s="5">
        <v>2.57</v>
      </c>
      <c r="L33" s="5">
        <f>RIGHT(J33,4)*1</f>
        <v>7600</v>
      </c>
      <c r="M33" s="5">
        <v>600</v>
      </c>
      <c r="N33" s="5">
        <v>7200</v>
      </c>
    </row>
    <row r="34" spans="10:14">
      <c r="J34" s="5" t="s">
        <v>26</v>
      </c>
      <c r="K34" s="5">
        <v>2.57</v>
      </c>
      <c r="L34" s="5">
        <f>RIGHT(J34,4)*1</f>
        <v>8700</v>
      </c>
      <c r="M34" s="5">
        <v>600</v>
      </c>
      <c r="N34" s="5">
        <v>7200</v>
      </c>
    </row>
    <row r="35" spans="10:14">
      <c r="J35" s="5" t="s">
        <v>27</v>
      </c>
      <c r="K35" s="5">
        <v>2.57</v>
      </c>
      <c r="L35" s="5">
        <f>RIGHT(J35,4)*1</f>
        <v>8900</v>
      </c>
      <c r="M35" s="5">
        <v>600</v>
      </c>
      <c r="N35" s="5">
        <v>7200</v>
      </c>
    </row>
    <row r="36" spans="10:14">
      <c r="J36" s="5" t="s">
        <v>28</v>
      </c>
      <c r="K36" s="5">
        <v>2.57</v>
      </c>
      <c r="L36" s="5">
        <v>10000</v>
      </c>
      <c r="M36" s="5">
        <v>600</v>
      </c>
      <c r="N36" s="5">
        <v>7200</v>
      </c>
    </row>
    <row r="37" spans="10:14">
      <c r="J37" s="5" t="s">
        <v>29</v>
      </c>
      <c r="K37" s="5">
        <v>2.57</v>
      </c>
      <c r="L37" s="5">
        <f>RIGHT(J37,4)*1</f>
        <v>9000</v>
      </c>
      <c r="M37" s="5">
        <v>600</v>
      </c>
      <c r="N37" s="5">
        <v>7200</v>
      </c>
    </row>
    <row r="38" spans="10:14">
      <c r="J38" s="5" t="s">
        <v>30</v>
      </c>
      <c r="K38" s="5">
        <v>2.57</v>
      </c>
      <c r="L38" s="5">
        <v>75000</v>
      </c>
      <c r="M38" s="5">
        <v>600</v>
      </c>
      <c r="N38" s="5">
        <v>7200</v>
      </c>
    </row>
    <row r="39" spans="10:14">
      <c r="J39" s="5">
        <v>80000</v>
      </c>
      <c r="K39" s="5">
        <v>2.57</v>
      </c>
      <c r="L39" s="5">
        <v>80000</v>
      </c>
      <c r="M39" s="5">
        <v>600</v>
      </c>
      <c r="N39" s="5">
        <v>7200</v>
      </c>
    </row>
    <row r="40" spans="10:14">
      <c r="J40" s="5">
        <v>90000</v>
      </c>
      <c r="K40" s="5">
        <v>2.57</v>
      </c>
      <c r="L40" s="5">
        <v>90000</v>
      </c>
      <c r="M40" s="5">
        <v>600</v>
      </c>
      <c r="N40" s="5">
        <v>7200</v>
      </c>
    </row>
  </sheetData>
  <mergeCells count="1">
    <mergeCell ref="B1:D1"/>
  </mergeCells>
  <dataValidations count="3">
    <dataValidation type="list" allowBlank="1" showInputMessage="1" showErrorMessage="1" sqref="D5" xr:uid="{00000000-0002-0000-0100-000000000000}">
      <formula1>$J$3:$J$40</formula1>
    </dataValidation>
    <dataValidation type="list" allowBlank="1" showInputMessage="1" showErrorMessage="1" sqref="D9" xr:uid="{00000000-0002-0000-0100-000001000000}">
      <formula1>$Q$4:$Q$6</formula1>
    </dataValidation>
    <dataValidation type="list" allowBlank="1" showInputMessage="1" showErrorMessage="1" sqref="D7" xr:uid="{00000000-0002-0000-0100-000002000000}">
      <formula1>$O$4:$O$8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S52"/>
  <sheetViews>
    <sheetView zoomScale="90" zoomScaleNormal="90" workbookViewId="0">
      <selection activeCell="D3" sqref="D3:E3"/>
    </sheetView>
  </sheetViews>
  <sheetFormatPr defaultColWidth="9.109375" defaultRowHeight="27"/>
  <cols>
    <col min="1" max="1" width="4.33203125" style="37" customWidth="1"/>
    <col min="2" max="2" width="64.88671875" style="37" bestFit="1" customWidth="1"/>
    <col min="3" max="3" width="48.33203125" style="37" customWidth="1"/>
    <col min="4" max="5" width="29.44140625" style="37" customWidth="1"/>
    <col min="6" max="6" width="18.109375" style="37" bestFit="1" customWidth="1"/>
    <col min="7" max="7" width="15.44140625" style="37" customWidth="1"/>
    <col min="8" max="8" width="17.109375" style="37" bestFit="1" customWidth="1"/>
    <col min="9" max="9" width="12.88671875" style="37" bestFit="1" customWidth="1"/>
    <col min="10" max="10" width="49.88671875" style="37" bestFit="1" customWidth="1"/>
    <col min="11" max="11" width="7.109375" style="37" bestFit="1" customWidth="1"/>
    <col min="12" max="12" width="9.88671875" style="37" bestFit="1" customWidth="1"/>
    <col min="13" max="14" width="8.109375" style="37" bestFit="1" customWidth="1"/>
    <col min="15" max="15" width="67.6640625" style="37" bestFit="1" customWidth="1"/>
    <col min="16" max="16" width="7.109375" style="37" bestFit="1" customWidth="1"/>
    <col min="17" max="17" width="7.109375" style="37" customWidth="1"/>
    <col min="18" max="18" width="20.5546875" style="37" bestFit="1" customWidth="1"/>
    <col min="19" max="19" width="8.109375" style="37" bestFit="1" customWidth="1"/>
    <col min="20" max="16384" width="9.109375" style="37"/>
  </cols>
  <sheetData>
    <row r="1" spans="1:19">
      <c r="A1" s="56" t="s">
        <v>11</v>
      </c>
      <c r="B1" s="56"/>
      <c r="C1" s="37" t="s">
        <v>34</v>
      </c>
      <c r="F1" s="37" t="s">
        <v>65</v>
      </c>
      <c r="H1" s="37" t="s">
        <v>66</v>
      </c>
      <c r="I1" s="37" t="s">
        <v>67</v>
      </c>
    </row>
    <row r="2" spans="1:19">
      <c r="B2" s="37" t="s">
        <v>104</v>
      </c>
      <c r="C2" s="50">
        <f>E3+C3</f>
        <v>0</v>
      </c>
      <c r="F2" s="37" t="b">
        <f>IF($B$5=Sheet3!B4,MATCH($G$3,Sheet3!B5:B70,1)+2,IF($B$5=Sheet3!C4,MATCH($G$3,Sheet3!C5:C70,1)+2,IF($B$5=Sheet3!D4,MATCH($G$3,Sheet3!D5:D70,1)+2,IF($B$5=Sheet3!E4,MATCH($G$3,Sheet3!E5:E70,1)+2,IF($B$5=Sheet3!F4,MATCH($G$3,Sheet3!F5:F70,1)+2,IF($B$5=Sheet3!G4,MATCH($G$3,Sheet3!G5:G70,1)+2,IF($B$5=Sheet3!H4,MATCH($G$3,Sheet3!H5:H70,1)+2,IF($B$5=Sheet3!I4,MATCH($G$3,Sheet3!I5:I70,1)+2,IF($B$5=Sheet3!J4,MATCH($G$3,Sheet3!J5:J70,1)+2,IF($B$5=Sheet3!K4,MATCH($G$3,Sheet3!K5:K70,1)+2,IF($B$5=Sheet3!L4,MATCH($G$3,Sheet3!L5:L70,1)+2,IF($B$5=Sheet3!M4,MATCH($G$3,Sheet3!M5:M70,1)+2,IF($B$5=Sheet3!N4,MATCH($G$3,Sheet3!O5:O70,1)+2,IF($B$5=Sheet3!P4,MATCH($G$3,Sheet3!P5:P70,1)+2,IF($B$5=Sheet3!Q4,MATCH($G$3,Sheet3!Q5:Q70,1)+2,IF($B$5=Sheet3!R4,MATCH($G$3,Sheet3!R5:R70,1)+2,IF($B$5=Sheet3!S4,MATCH($G$3,Sheet3!S5:S70,1)+2,IF($B$5=Sheet3!T4,MATCH($G$3,Sheet3!T5:T70,1)+2,IF($B$5=Sheet3!U4,MATCH($G$3,Sheet3!U5:U70,1)+2,IF($B$5=Sheet3!V4,MATCH($G$3,Sheet3!V5:V70,1)+2,IF($B$5=Sheet3!W4,MATCH($G$3,Sheet3!W5:W70,1)+2,IF($B$5=Sheet3!X4,MATCH($G$3,Sheet3!X5:X70,1)+2,IF($B$5=Sheet3!Y4,MATCH($G$3,Sheet3!Y5:Y70,1)+2,IF($B$5=Sheet3!Z4,MATCH($G$3,Sheet3!Z5:Z70,1)+2,IF($B$5=Sheet3!AA4,MATCH($G$3,Sheet3!AA5:AA70,1)+2,IF($B$5=Sheet3!AC4,MATCH($G$3,Sheet3!AB5:AB70,1)+2,IF($B$5=Sheet3!AC4,MATCH($G$3,Sheet3!AC5:AC70,1)+2,IF($B$5=Sheet3!AD4,MATCH($G$3,Sheet3!AD5:AD70,1)+2,IF($B$5=Sheet3!AE4,MATCH($G$3,Sheet3!AE5:AE70,1)+2,IF($B$5=Sheet3!AF4,MATCH($G$3,Sheet3!AF5:AF70,1)+2,IF($B$5=Sheet3!AG4,MATCH($G$3,Sheet3!AG5:AG70,1)+2,IF($B$5=Sheet3!AH4,MATCH($G$3,Sheet3!AH5:AH70,1)+2,IF($B$5=Sheet3!AHM4,MATCH($G$3,Sheet3!AI5:AI70,1)+2,IF($B$5=Sheet3!AJ4,MATCH($G$3,Sheet3!AJ5:AJ70,1)+2,IF($B$5=Sheet3!AK4,MATCH($G$3,Sheet3!AK5:AK70,1)+2,IF($B$5=Sheet3!AL4,MATCH($G$3,Sheet3!AL5:AL70,1)+2,IF($B$5=Sheet3!AP4,MATCH($G$3,Sheet3!AP5:AP70,1)+2,IF($B$5=Sheet3!AQ4,MATCH($G$3,Sheet3!AQ5:AQ70,1)+2,IF($B$5=Sheet3!AS4,MATCH($G$3,Sheet3!AS59:AS70,1)+2,IF($B$5=Sheet3!AT4,MATCH($G$3,Sheet3!AT5:AT70,1)+2,IF($B$5=Sheet3!AU4,MATCH($G$3,Sheet3!AU5:AU70,1)+2,IF($B$5=Sheet3!AV4,MATCH($G$3,Sheet3!AV5:AV70,1)+2,IF($B$5=Sheet3!AW4,MATCH($G$3,Sheet3!AW5:AW70,1)+2,IF($B$5=Sheet3!AX4,MATCH($G$3,Sheet3!AX5:AX70,1)+2))))))))))))))))))))))))))))))))))))))))))))</f>
        <v>0</v>
      </c>
      <c r="G2" s="37">
        <f>IF(I2=FALSE,G3,IF($B$5=Sheet3!B4,HLOOKUP($B$5,Sheet3!B4:B60,$F$2,FALSE),IF($B$5=Sheet3!C4,HLOOKUP($B$5,Sheet3!C4:C60,$F$2,FALSE),IF($B$5=Sheet3!D4,HLOOKUP($B$5,Sheet3!D4:D60,$F$2,FALSE),IF($B$5=Sheet3!E4,HLOOKUP($B$5,Sheet3!E4:E60,$F$2,FALSE),IF($B$5=Sheet3!F4,HLOOKUP($B$5,Sheet3!F4:F60,$F$2,FALSE),IF($B$5=Sheet3!G4,HLOOKUP($B$5,Sheet3!G4:G60,$F$2,FALSE),IF($B$5=Sheet3!H4,HLOOKUP($B$5,Sheet3!H4:H60,$F$2,FALSE),IF($B$5=Sheet3!I4,HLOOKUP($B$5,Sheet3!I4:I60,$F$2,FALSE),IF($B$5=Sheet3!J4,HLOOKUP($B$5,Sheet3!J4:J60,$F$2,FALSE),IF($B$5=Sheet3!K4,HLOOKUP($B$5,Sheet3!K4:K60,$F$2,FALSE),IF($B$5=Sheet3!L4,HLOOKUP($B$5,Sheet3!L4:L60,$F$2,FALSE),IF($B$5=Sheet3!M4,HLOOKUP($B$5,Sheet3!M4:M60,$F$2,FALSE),IF($B$5=Sheet3!N4,HLOOKUP($B$5,Sheet3!N4:N60,$F$2,FALSE),IF($B$5=Sheet3!O4,HLOOKUP($B$5,Sheet3!O4:O60,$F$2,FALSE),IF($B$5=Sheet3!P4,HLOOKUP($B$5,Sheet3!P4:P60,$F$2,FALSE),IF($B$5=Sheet3!Q4,HLOOKUP($B$5,Sheet3!Q4:Q60,$F$2,FALSE),IF($B$5=Sheet3!R4,HLOOKUP($B$5,Sheet3!R4:R60,$F$2,FALSE),IF($B$5=Sheet3!S4,HLOOKUP($B$5,Sheet3!S4:S60,$F$2,FALSE),IF($B$5=Sheet3!T4,HLOOKUP($B$5,Sheet3!T4:T60,$F$2,FALSE),IF($B$5=Sheet3!U4,HLOOKUP($B$5,Sheet3!U4:U60,$F$2,FALSE),IF($B$5=Sheet3!V4,HLOOKUP($B$5,Sheet3!V4:V60,$F$2,FALSE),IF($B$5=Sheet3!W4,HLOOKUP($B$5,Sheet3!W4:W60,$F$2,FALSE),IF($B$5=Sheet3!X4,HLOOKUP($B$5,Sheet3!X4:X60,$F$2,FALSE),IF($B$5=Sheet3!Y4,HLOOKUP($B$5,Sheet3!Y4:Y60,$F$2,FALSE),IF($B$5=Sheet3!Z4,HLOOKUP($B$5,Sheet3!Z4:Z60,$F$2,FALSE),IF($B$5=Sheet3!AA4,HLOOKUP($B$5,Sheet3!AA4:AA60,$F$2,FALSE),IF($B$5=Sheet3!AB4,HLOOKUP($B$5,Sheet3!AB4:AB60,$F$2,FALSE),IF($B$5=Sheet3!AC4,HLOOKUP($B$5,Sheet3!AC4:AC60,$F$2,FALSE),IF($B$5=Sheet3!AD4,HLOOKUP($B$5,Sheet3!AD4:AD60,$F$2,FALSE),IF($B$5=Sheet3!AE4,HLOOKUP($B$5,Sheet3!AE4:AE60,$F$2,FALSE),IF($B$5=Sheet3!AF4,HLOOKUP($B$5,Sheet3!AF4:AF60,$F$2,FALSE),IF($B$5=Sheet3!AG4,HLOOKUP($B$5,Sheet3!AG4:AG60,$F$2,FALSE),IF($B$5=Sheet3!AH4,HLOOKUP($B$5,Sheet3!AH4:AH60,$F$2,FALSE),IF($B$5=Sheet3!AI4,HLOOKUP($B$5,Sheet3!AI4:AI60,$F$2,FALSE),IF($B$5=Sheet3!AJ4,HLOOKUP($B$5,Sheet3!AJ4:AJ60,$F$2,FALSE),IF($B$5=Sheet3!AK4,HLOOKUP($B$5,Sheet3!AK4:AK60,$F$2,FALSE),IF($B$5=Sheet3!AL4,HLOOKUP($B$5,Sheet3!AL4:AL60,$F$2,FALSE),IF($B$5=Sheet3!AP4,HLOOKUP($B$5,Sheet3!AP4:AP60,$F$2,FALSE),IF($B$5=Sheet3!AQ4,HLOOKUP($B$5,Sheet3!AQ4:AQ60,$F$2,FALSE),IF($B$5=Sheet3!AS4,HLOOKUP($B$5,Sheet3!AS4:AS60,$F$2,FALSE),IF($B$5=Sheet3!AT4,HLOOKUP($B$5,Sheet3!AT4:AT60,$F$2,FALSE),IF($B$5=Sheet3!AU4,HLOOKUP($B$5,Sheet3!AU4:AU60,$F$2,FALSE),IF($B$5=Sheet3!AV4,HLOOKUP($B$5,Sheet3!AV4:AV60,$F$2,FALSE),IF($B$5=Sheet3!AW4,HLOOKUP($B$5,Sheet3!AW4:AW60,$F$2,FALSE),IF($B$5=Sheet3!AX4,HLOOKUP($B$5,Sheet3!AX4:AX60,$F$2,FALSE),IF($B$5=Sheet3!AY4,HLOOKUP($B$5,Sheet3!AY4:AY60,$F$2,FALSE),IF($B$5=Sheet3!AZ4,HLOOKUP($B$5,Sheet3!AZ4:AZ60,$F$2,FALSE)))))))))))))))))))))))))))))))))))))))))))))))))</f>
        <v>0</v>
      </c>
      <c r="H2" s="37" t="b">
        <f>IFERROR(IF($B$5=Sheet3!B4,MATCH($G$3,Sheet3!B5:B70,0),IF($B$5=Sheet3!C4,MATCH($G$3,Sheet3!C5:C70,0),IF($B$5=Sheet3!D4,MATCH($G$3,Sheet3!D5:D70,0),IF($B$5=Sheet3!E4,MATCH($G$3,Sheet3!E5:E70,0),IF($B$5=Sheet3!F4,MATCH($G$3,Sheet3!F5:F70,0),IF($B$5=Sheet3!G4,MATCH($G$3,Sheet3!G5:G70,0),IF($B$5=Sheet3!H4,MATCH($G$3,Sheet3!H5:H70,0),IF($B$5=Sheet3!I4,MATCH($G$3,Sheet3!I5:I70,0),IF($B$5=Sheet3!J4,MATCH($G$3,Sheet3!J5:J70,0),IF($B$5=Sheet3!K4,MATCH($G$3,Sheet3!K5:K70,0),IF($B$5=Sheet3!L4,MATCH($G$3,Sheet3!L5:L70,0),IF($B$5=Sheet3!M4,MATCH($G$3,Sheet3!M5:M70,0),IF($B$5=Sheet3!N4,MATCH($G$3,Sheet3!O5:O70,0),IF($B$5=Sheet3!P4,MATCH($G$3,Sheet3!P5:P70,0),IF($B$5=Sheet3!Q4,MATCH($G$3,Sheet3!Q5:Q70,0),IF($B$5=Sheet3!R4,MATCH($G$3,Sheet3!R5:R70,0),IF($B$5=Sheet3!S4,MATCH($G$3,Sheet3!S5:S70,0),IF($B$5=Sheet3!T4,MATCH($G$3,Sheet3!T5:T70,0),IF($B$5=Sheet3!U4,MATCH($G$3,Sheet3!U5:U70,0),IF($B$5=Sheet3!V4,MATCH($G$3,Sheet3!V5:V70,0),IF($B$5=Sheet3!W4,MATCH($G$3,Sheet3!W5:W70,0),IF($B$5=Sheet3!X4,MATCH($G$3,Sheet3!X5:X70,0),IF($B$5=Sheet3!Y4,MATCH($G$3,Sheet3!Y5:Y70,0),IF($B$5=Sheet3!Z4,MATCH($G$3,Sheet3!Z5:Z70,0),IF($B$5=Sheet3!AA4,MATCH($G$3,Sheet3!AA5:AA70,0),IF($B$5=Sheet3!AC4,MATCH($G$3,Sheet3!AB5:AB70,0),IF($B$5=Sheet3!AC4,MATCH($G$3,Sheet3!AC5:AC70,0),IF($B$5=Sheet3!AD4,MATCH($G$3,Sheet3!AD5:AD70,0),IF($B$5=Sheet3!AE4,MATCH($G$3,Sheet3!AE5:AE70,0),IF($B$5=Sheet3!AF4,MATCH($G$3,Sheet3!AF5:AF70,0),IF($B$5=Sheet3!AG4,MATCH($G$3,Sheet3!AG5:AG70,0),IF($B$5=Sheet3!AH4,MATCH($G$3,Sheet3!AH5:AH70,0),IF($B$5=Sheet3!AHM4,MATCH($G$3,Sheet3!AI5:AI70,0),IF($B$5=Sheet3!AJ4,MATCH($G$3,Sheet3!AJ5:AJ70,0),IF($B$5=Sheet3!AK4,MATCH($G$3,Sheet3!AK5:AK70,0),IF($B$5=Sheet3!AL4,MATCH($G$3,Sheet3!AL5:AL70,0),IF($B$5=Sheet3!AP4,MATCH($G$3,Sheet3!AP5:AP70,0),IF($B$5=Sheet3!AQ4,MATCH($G$3,Sheet3!AQ5:AQ70,0),IF($B$5=Sheet3!AS4,MATCH($G$3,Sheet3!AS59:AS70,0),IF($B$5=Sheet3!AT4,MATCH($G$3,Sheet3!AT5:AT70,0),IF($B$5=Sheet3!AU4,MATCH($G$3,Sheet3!AU5:AU70,0),IF($B$5=Sheet3!AV4,MATCH($G$3,Sheet3!AV5:AV70,0),IF($B$5=Sheet3!AW4,MATCH($G$3,Sheet3!AW5:AW70,0),IF($B$5=Sheet3!AX4,MATCH($G$3,Sheet3!AX5:AX70,0))))))))))))))))))))))))))))))))))))))))))))),0)</f>
        <v>0</v>
      </c>
      <c r="I2" s="37" t="b">
        <f>IF(H2=0,TRUE,FALSE)</f>
        <v>0</v>
      </c>
    </row>
    <row r="3" spans="1:19">
      <c r="B3" s="50">
        <f>'1 Jan 2016'!B3</f>
        <v>0</v>
      </c>
      <c r="C3" s="50">
        <f>B3+VLOOKUP(B5,J3:L140,3,FALSE)</f>
        <v>0</v>
      </c>
      <c r="D3" s="50">
        <f>C3*3/100</f>
        <v>0</v>
      </c>
      <c r="E3" s="50">
        <f>IF(RIGHT(IFERROR(LEFT(D3,(FIND(".",D3,1)-1)),D3),1)="0",IFERROR(LEFT(D3,(FIND(".",D3,1)-1)),D3),IF(RIGHT(IFERROR(LEFT(D3,(FIND(".",D3,1)-1)),D3),1)="1",IFERROR(LEFT(D3,(FIND(".",D3,1)-1)),D3)+9,IF(RIGHT(IFERROR(LEFT(D3,(FIND(".",D3,1)-1)),D3),1)="2",IFERROR(LEFT(D3,(FIND(".",D3,1)-1)),D3)+8,IF(RIGHT(IFERROR(LEFT(D3,(FIND(".",D3,1)-1)),D3),1)="3",IFERROR(LEFT(D3,(FIND(".",D3,1)-1)),D3)+7,IF(RIGHT(IFERROR(LEFT(D3,(FIND(".",D3,1)-1)),D3),1)="4",IFERROR(LEFT(D3,(FIND(".",D3,1)-1)),D3)+6,IF(RIGHT(IFERROR(LEFT(D3,(FIND(".",D3,1)-1)),D3),1)="5",IFERROR(LEFT(D3,(FIND(".",D3,1)-1)),D3)+5,IF(RIGHT(IFERROR(LEFT(D3,(FIND(".",D3,1)-1)),D3),1)="6",IFERROR(LEFT(D3,(FIND(".",D3,1)-1)),D3)+4,IF(RIGHT(IFERROR(LEFT(D3,(FIND(".",D3,1)-1)),D3),1)="7",IFERROR(LEFT(D3,(FIND(".",D3,1)-1)),D3)+3,IF(RIGHT(IFERROR(LEFT(D3,(FIND(".",D3,1)-1)),D3),1)="8",IFERROR(LEFT(D3,(FIND(".",D3,1)-1)),D3)+2,IF(RIGHT(IFERROR(LEFT(D3,(FIND(".",D3,1)-1)),D3),1)="9",IFERROR(LEFT(D3,(FIND(".",D3,1)-1)),D3)+1))))))))))</f>
        <v>0</v>
      </c>
      <c r="F3" s="37">
        <f>G2</f>
        <v>0</v>
      </c>
      <c r="G3" s="37">
        <f>ROUND(C2*2.57,-1)</f>
        <v>0</v>
      </c>
      <c r="J3" s="7" t="s">
        <v>1</v>
      </c>
      <c r="M3" s="1" t="s">
        <v>4</v>
      </c>
      <c r="N3" s="1"/>
    </row>
    <row r="4" spans="1:19">
      <c r="B4" s="37" t="s">
        <v>105</v>
      </c>
      <c r="C4" s="37" t="str">
        <f>IF($B$3="","कृपया मागे जावून 1 जानेवारी 2016 चे तुमचे बेसिक टाईप करा.",IF($B$5=$J$3,"कृपया मागे जावून आपला यादीतील ग्रेड पे निवडा.",IF($B$7=$O$4,"कृपया मागे जावून आपला घरभाडे प्रकार निवडा. ",IFERROR("1 जानेवारी 2016 रोजीचा पगार "&amp;F4&amp;" रुपये",""))))</f>
        <v>कृपया मागे जावून आपला यादीतील ग्रेड पे निवडा.</v>
      </c>
      <c r="F4" s="2" t="e">
        <f>F3+C7+C9</f>
        <v>#VALUE!</v>
      </c>
      <c r="G4" s="2" t="s">
        <v>8</v>
      </c>
      <c r="H4" s="2"/>
      <c r="I4" s="2"/>
      <c r="J4" s="8" t="s">
        <v>56</v>
      </c>
      <c r="K4" s="37">
        <v>2.57</v>
      </c>
      <c r="L4" s="37">
        <f>RIGHT(J4,4)*1</f>
        <v>1300</v>
      </c>
      <c r="M4" s="37">
        <v>400</v>
      </c>
      <c r="N4" s="37">
        <v>1350</v>
      </c>
      <c r="O4" s="37" t="s">
        <v>2</v>
      </c>
      <c r="P4" s="37">
        <v>0</v>
      </c>
      <c r="Q4" s="37">
        <f>0/100</f>
        <v>0</v>
      </c>
      <c r="R4" s="37" t="s">
        <v>5</v>
      </c>
      <c r="S4" s="37">
        <v>0</v>
      </c>
    </row>
    <row r="5" spans="1:19">
      <c r="B5" s="37" t="str">
        <f>'1 Jan 2016'!B5</f>
        <v>ग्रेड पे निवडा</v>
      </c>
      <c r="F5" s="37" t="s">
        <v>35</v>
      </c>
      <c r="G5" s="37">
        <f>4/100</f>
        <v>0.04</v>
      </c>
      <c r="H5" s="3">
        <f>ROUND(F3*3/100,-2)</f>
        <v>0</v>
      </c>
      <c r="I5" s="3">
        <f>F3+H5</f>
        <v>0</v>
      </c>
      <c r="J5" s="8" t="s">
        <v>57</v>
      </c>
      <c r="K5" s="37">
        <v>2.57</v>
      </c>
      <c r="L5" s="37">
        <f t="shared" ref="L5:L40" si="0">RIGHT(J5,4)*1</f>
        <v>1400</v>
      </c>
      <c r="M5" s="37">
        <v>400</v>
      </c>
      <c r="N5" s="37">
        <v>1350</v>
      </c>
      <c r="O5" s="37" t="s">
        <v>3</v>
      </c>
      <c r="P5" s="37">
        <v>0</v>
      </c>
      <c r="Q5" s="37">
        <f>0/100</f>
        <v>0</v>
      </c>
      <c r="R5" s="37" t="s">
        <v>6</v>
      </c>
      <c r="S5" s="37">
        <v>1350</v>
      </c>
    </row>
    <row r="6" spans="1:19">
      <c r="B6" s="37" t="s">
        <v>106</v>
      </c>
      <c r="C6" s="37" t="s">
        <v>9</v>
      </c>
      <c r="F6" s="42" t="s">
        <v>14</v>
      </c>
      <c r="G6" s="37">
        <f>7/100</f>
        <v>7.0000000000000007E-2</v>
      </c>
      <c r="H6" s="3">
        <f>ROUND(I5*3/100,-2)</f>
        <v>0</v>
      </c>
      <c r="I6" s="3">
        <f>I5+H6</f>
        <v>0</v>
      </c>
      <c r="J6" s="8" t="s">
        <v>58</v>
      </c>
      <c r="K6" s="37">
        <v>2.57</v>
      </c>
      <c r="L6" s="37">
        <f t="shared" si="0"/>
        <v>1600</v>
      </c>
      <c r="M6" s="37">
        <v>400</v>
      </c>
      <c r="N6" s="37">
        <v>3600</v>
      </c>
      <c r="O6" s="37" t="s">
        <v>31</v>
      </c>
      <c r="P6" s="37">
        <f>8/100</f>
        <v>0.08</v>
      </c>
      <c r="Q6" s="37">
        <f>10/100</f>
        <v>0.1</v>
      </c>
      <c r="R6" s="37" t="s">
        <v>7</v>
      </c>
      <c r="S6" s="37">
        <v>3600</v>
      </c>
    </row>
    <row r="7" spans="1:19">
      <c r="B7" s="37" t="str">
        <f>'1 Jan 2016'!B7</f>
        <v>घरभाडे निवडा</v>
      </c>
      <c r="C7" s="37">
        <f>ROUND(VLOOKUP(B7,O4:Q8,3,FALSE)*C3,0)</f>
        <v>0</v>
      </c>
      <c r="F7" s="42" t="s">
        <v>16</v>
      </c>
      <c r="G7" s="37">
        <f>9/100</f>
        <v>0.09</v>
      </c>
      <c r="H7" s="37">
        <f>ROUND(I6*3/100,-2)</f>
        <v>0</v>
      </c>
      <c r="I7" s="3">
        <f>I6+H7</f>
        <v>0</v>
      </c>
      <c r="J7" s="9" t="s">
        <v>59</v>
      </c>
      <c r="K7" s="37">
        <v>2.57</v>
      </c>
      <c r="L7" s="37">
        <f t="shared" si="0"/>
        <v>1650</v>
      </c>
      <c r="M7" s="37">
        <v>400</v>
      </c>
      <c r="N7" s="37">
        <v>3600</v>
      </c>
      <c r="O7" s="37" t="s">
        <v>32</v>
      </c>
      <c r="P7" s="37">
        <f>16/100</f>
        <v>0.16</v>
      </c>
      <c r="Q7" s="37">
        <f>20/100</f>
        <v>0.2</v>
      </c>
    </row>
    <row r="8" spans="1:19">
      <c r="J8" s="8" t="s">
        <v>12</v>
      </c>
      <c r="K8" s="37">
        <v>2.57</v>
      </c>
      <c r="L8" s="37">
        <f t="shared" si="0"/>
        <v>1800</v>
      </c>
      <c r="M8" s="37">
        <v>400</v>
      </c>
      <c r="N8" s="37">
        <v>3600</v>
      </c>
      <c r="O8" s="37" t="s">
        <v>33</v>
      </c>
      <c r="P8" s="37">
        <f>24/100</f>
        <v>0.24</v>
      </c>
      <c r="Q8" s="37">
        <f>30/100</f>
        <v>0.3</v>
      </c>
    </row>
    <row r="9" spans="1:19">
      <c r="C9" s="37" t="str">
        <f>VLOOKUP(B5,J3:M40,4,FALSE)</f>
        <v>प्रवास</v>
      </c>
      <c r="G9" s="37" t="s">
        <v>9</v>
      </c>
      <c r="H9" s="37" t="s">
        <v>8</v>
      </c>
      <c r="J9" s="8" t="s">
        <v>15</v>
      </c>
      <c r="K9" s="37">
        <v>2.57</v>
      </c>
      <c r="L9" s="37">
        <f t="shared" si="0"/>
        <v>1900</v>
      </c>
      <c r="M9" s="37">
        <v>400</v>
      </c>
      <c r="N9" s="37">
        <v>3600</v>
      </c>
    </row>
    <row r="10" spans="1:19">
      <c r="B10" s="37" t="s">
        <v>20</v>
      </c>
      <c r="C10" s="37" t="str">
        <f>IF($B$3="","कृपया मागे जावून 1 जानेवारी 2016 चे तुमचे बेसिक टाईप करा.",IF($B$5=$J$3,"कृपया मागे जावून आपला यादीतील ग्रेड पे निवडा.",IF($B$7=$O$4,"कृपया मागे जावून आपला घरभाडे प्रकार निवडा. ",IFERROR("1 जानेवारी 2017 रोजीचा पगार "&amp;F10,""))))</f>
        <v>कृपया मागे जावून आपला यादीतील ग्रेड पे निवडा.</v>
      </c>
      <c r="F10" s="3" t="e">
        <f>I5+G10+H10+C9&amp;"  रुपये"</f>
        <v>#VALUE!</v>
      </c>
      <c r="G10" s="3">
        <f>ROUND(VLOOKUP(B7,O4:Q8,3,FALSE)*H15,0)</f>
        <v>0</v>
      </c>
      <c r="H10" s="3">
        <f>ROUND(I5*G5,0)</f>
        <v>0</v>
      </c>
      <c r="J10" s="8" t="s">
        <v>17</v>
      </c>
      <c r="K10" s="37">
        <v>2.57</v>
      </c>
      <c r="L10" s="37">
        <f t="shared" si="0"/>
        <v>2000</v>
      </c>
      <c r="M10" s="37">
        <v>400</v>
      </c>
      <c r="N10" s="37">
        <v>3600</v>
      </c>
    </row>
    <row r="11" spans="1:19">
      <c r="B11" s="3" t="str">
        <f>IFERROR(F12,"")</f>
        <v/>
      </c>
      <c r="C11" s="37" t="str">
        <f>IF($B$3="","कृपया मागे जावून 1 जानेवारी 2016 चे तुमचे बेसिक टाईप करा.",IF($B$5=$J$3,"कृपया मागे जावून आपला यादीतील ग्रेड पे निवडा.",IF($B$7=$O$4,"कृपया मागे जावून आपला घरभाडे प्रकार निवडा. ",IFERROR("1 जानेवारी 2018 रोजीचा पगार "&amp;F11,""))))</f>
        <v>कृपया मागे जावून आपला यादीतील ग्रेड पे निवडा.</v>
      </c>
      <c r="F11" s="3" t="e">
        <f>I6+G11+H11+C9&amp;"  रुपये"</f>
        <v>#VALUE!</v>
      </c>
      <c r="G11" s="3">
        <f>ROUND(VLOOKUP(B7,O4:Q8,3,FALSE)*H16,0)</f>
        <v>0</v>
      </c>
      <c r="H11" s="3">
        <f>ROUND(I6*G6,0)</f>
        <v>0</v>
      </c>
      <c r="J11" s="8" t="s">
        <v>18</v>
      </c>
      <c r="K11" s="37">
        <v>2.57</v>
      </c>
      <c r="L11" s="37">
        <f t="shared" si="0"/>
        <v>2400</v>
      </c>
      <c r="M11" s="37">
        <v>400</v>
      </c>
      <c r="N11" s="37">
        <v>3600</v>
      </c>
    </row>
    <row r="12" spans="1:19">
      <c r="C12" s="37" t="str">
        <f>IF($B$3="","कृपया मागे जावून 1 जानेवारी 2016 चे तुमचे बेसिक टाईप करा.",IF($B$5=$J$3,"कृपया मागे जावून आपला यादीतील ग्रेड पे निवडा.",IF($B$7=$O$4,"कृपया मागे जावून आपला घरभाडे प्रकार निवडा. ",IFERROR("1 जानेवारी 2019 रोजीचा पगार "&amp;F12,""))))&amp;" रुपये"</f>
        <v>कृपया मागे जावून आपला यादीतील ग्रेड पे निवडा. रुपये</v>
      </c>
      <c r="F12" s="3" t="e">
        <f>(I6+G12+H12+C9)*1</f>
        <v>#VALUE!</v>
      </c>
      <c r="G12" s="3">
        <f>ROUND(I6*VLOOKUP(B7,O4:P8,2,FALSE),0)</f>
        <v>0</v>
      </c>
      <c r="H12" s="3">
        <f>ROUND(I6*G7,0)</f>
        <v>0</v>
      </c>
      <c r="J12" s="9" t="s">
        <v>60</v>
      </c>
      <c r="K12" s="37">
        <v>2.57</v>
      </c>
      <c r="L12" s="37">
        <f t="shared" si="0"/>
        <v>2500</v>
      </c>
      <c r="M12" s="37">
        <v>400</v>
      </c>
      <c r="N12" s="37">
        <v>3600</v>
      </c>
    </row>
    <row r="13" spans="1:19" ht="27.75" customHeight="1">
      <c r="F13" s="39"/>
      <c r="G13" s="39"/>
      <c r="J13" s="8" t="s">
        <v>19</v>
      </c>
      <c r="K13" s="37">
        <v>2.57</v>
      </c>
      <c r="L13" s="37">
        <f t="shared" si="0"/>
        <v>2800</v>
      </c>
      <c r="M13" s="37">
        <v>400</v>
      </c>
      <c r="N13" s="37">
        <v>3600</v>
      </c>
    </row>
    <row r="14" spans="1:19">
      <c r="B14" s="38"/>
      <c r="C14" s="56" t="s">
        <v>80</v>
      </c>
      <c r="D14" s="56"/>
      <c r="E14" s="56"/>
      <c r="F14" s="56"/>
      <c r="J14" s="9" t="s">
        <v>61</v>
      </c>
      <c r="K14" s="37">
        <v>2.57</v>
      </c>
      <c r="L14" s="37">
        <f t="shared" si="0"/>
        <v>2900</v>
      </c>
      <c r="M14" s="37">
        <v>400</v>
      </c>
      <c r="N14" s="37">
        <v>3600</v>
      </c>
    </row>
    <row r="15" spans="1:19">
      <c r="B15" s="41" t="s">
        <v>108</v>
      </c>
      <c r="C15" s="37" t="s">
        <v>92</v>
      </c>
      <c r="F15" s="37">
        <f>C3*3/100</f>
        <v>0</v>
      </c>
      <c r="G15" s="36">
        <f>IF(RIGHT(IFERROR(LEFT(F15,(FIND(".",F15,1)-1)),F15),1)="0",IFERROR(LEFT(F15,(FIND(".",F15,1)-1)),F15),IF(RIGHT(IFERROR(LEFT(F15,(FIND(".",F15,1)-1)),F15),1)="1",IFERROR(LEFT(F15,(FIND(".",F15,1)-1)),F15)+9,IF(RIGHT(IFERROR(LEFT(F15,(FIND(".",F15,1)-1)),F15),1)="2",IFERROR(LEFT(F15,(FIND(".",F15,1)-1)),F15)+8,IF(RIGHT(IFERROR(LEFT(F15,(FIND(".",F15,1)-1)),F15),1)="3",IFERROR(LEFT(F15,(FIND(".",F15,1)-1)),F15)+7,IF(RIGHT(IFERROR(LEFT(F15,(FIND(".",F15,1)-1)),F15),1)="4",IFERROR(LEFT(F15,(FIND(".",F15,1)-1)),F15)+6,IF(RIGHT(IFERROR(LEFT(F15,(FIND(".",F15,1)-1)),F15),1)="5",IFERROR(LEFT(F15,(FIND(".",F15,1)-1)),F15)+5,IF(RIGHT(IFERROR(LEFT(F15,(FIND(".",F15,1)-1)),F15),1)="6",IFERROR(LEFT(F15,(FIND(".",F15,1)-1)),F15)+4,IF(RIGHT(IFERROR(LEFT(F15,(FIND(".",F15,1)-1)),F15),1)="7",IFERROR(LEFT(F15,(FIND(".",F15,1)-1)),F15)+3,IF(RIGHT(IFERROR(LEFT(F15,(FIND(".",F15,1)-1)),F15),1)="8",IFERROR(LEFT(F15,(FIND(".",F15,1)-1)),F15)+2,IF(RIGHT(IFERROR(LEFT(F15,(FIND(".",F15,1)-1)),F15),1)="9",IFERROR(LEFT(F15,(FIND(".",F15,1)-1)),F15)+1))))))))))</f>
        <v>0</v>
      </c>
      <c r="H15" s="4">
        <f>C3+G15</f>
        <v>0</v>
      </c>
      <c r="J15" s="8" t="s">
        <v>62</v>
      </c>
      <c r="K15" s="37">
        <v>2.57</v>
      </c>
      <c r="L15" s="37">
        <f t="shared" si="0"/>
        <v>3000</v>
      </c>
      <c r="M15" s="37">
        <v>400</v>
      </c>
      <c r="N15" s="37">
        <v>3600</v>
      </c>
    </row>
    <row r="16" spans="1:19">
      <c r="B16" s="40" t="s">
        <v>107</v>
      </c>
      <c r="C16" s="37" t="s">
        <v>93</v>
      </c>
      <c r="F16" s="37">
        <f>H15*3/100</f>
        <v>0</v>
      </c>
      <c r="G16" s="36">
        <f t="shared" ref="G16" si="1">IF(RIGHT(IFERROR(LEFT(F16,(FIND(".",F16,1)-1)),F16),1)="0",IFERROR(LEFT(F16,(FIND(".",F16,1)-1)),F16),IF(RIGHT(IFERROR(LEFT(F16,(FIND(".",F16,1)-1)),F16),1)="1",IFERROR(LEFT(F16,(FIND(".",F16,1)-1)),F16)+9,IF(RIGHT(IFERROR(LEFT(F16,(FIND(".",F16,1)-1)),F16),1)="2",IFERROR(LEFT(F16,(FIND(".",F16,1)-1)),F16)+8,IF(RIGHT(IFERROR(LEFT(F16,(FIND(".",F16,1)-1)),F16),1)="3",IFERROR(LEFT(F16,(FIND(".",F16,1)-1)),F16)+7,IF(RIGHT(IFERROR(LEFT(F16,(FIND(".",F16,1)-1)),F16),1)="4",IFERROR(LEFT(F16,(FIND(".",F16,1)-1)),F16)+6,IF(RIGHT(IFERROR(LEFT(F16,(FIND(".",F16,1)-1)),F16),1)="5",IFERROR(LEFT(F16,(FIND(".",F16,1)-1)),F16)+5,IF(RIGHT(IFERROR(LEFT(F16,(FIND(".",F16,1)-1)),F16),1)="6",IFERROR(LEFT(F16,(FIND(".",F16,1)-1)),F16)+4,IF(RIGHT(IFERROR(LEFT(F16,(FIND(".",F16,1)-1)),F16),1)="7",IFERROR(LEFT(F16,(FIND(".",F16,1)-1)),F16)+3,IF(RIGHT(IFERROR(LEFT(F16,(FIND(".",F16,1)-1)),F16),1)="8",IFERROR(LEFT(F16,(FIND(".",F16,1)-1)),F16)+2,IF(RIGHT(IFERROR(LEFT(F16,(FIND(".",F16,1)-1)),F16),1)="9",IFERROR(LEFT(F16,(FIND(".",F16,1)-1)),F16)+1))))))))))</f>
        <v>0</v>
      </c>
      <c r="H16" s="4">
        <f>H15+G16</f>
        <v>0</v>
      </c>
      <c r="J16" s="9" t="s">
        <v>63</v>
      </c>
      <c r="K16" s="37">
        <v>2.57</v>
      </c>
      <c r="L16" s="37">
        <f t="shared" si="0"/>
        <v>3500</v>
      </c>
      <c r="M16" s="37">
        <v>400</v>
      </c>
      <c r="N16" s="37">
        <v>3600</v>
      </c>
    </row>
    <row r="17" spans="3:14">
      <c r="J17" s="9" t="s">
        <v>64</v>
      </c>
      <c r="K17" s="37">
        <v>2.57</v>
      </c>
      <c r="L17" s="37">
        <f t="shared" si="0"/>
        <v>4100</v>
      </c>
      <c r="M17" s="37">
        <v>400</v>
      </c>
      <c r="N17" s="37">
        <v>3600</v>
      </c>
    </row>
    <row r="18" spans="3:14">
      <c r="J18" s="8" t="s">
        <v>13</v>
      </c>
      <c r="K18" s="37">
        <v>2.57</v>
      </c>
      <c r="L18" s="37">
        <f t="shared" si="0"/>
        <v>4200</v>
      </c>
      <c r="M18" s="37">
        <v>400</v>
      </c>
      <c r="N18" s="37">
        <v>3600</v>
      </c>
    </row>
    <row r="19" spans="3:14">
      <c r="C19" s="37" t="s">
        <v>94</v>
      </c>
      <c r="F19" s="37">
        <f>0%</f>
        <v>0</v>
      </c>
      <c r="G19" s="37">
        <f>F3</f>
        <v>0</v>
      </c>
      <c r="J19" s="8" t="s">
        <v>36</v>
      </c>
      <c r="K19" s="37">
        <v>2.57</v>
      </c>
      <c r="L19" s="37">
        <f t="shared" si="0"/>
        <v>4300</v>
      </c>
      <c r="M19" s="37">
        <v>400</v>
      </c>
      <c r="N19" s="37">
        <v>3600</v>
      </c>
    </row>
    <row r="20" spans="3:14">
      <c r="C20" s="37" t="s">
        <v>98</v>
      </c>
      <c r="F20" s="37">
        <f>2%</f>
        <v>0.02</v>
      </c>
      <c r="G20" s="37">
        <f>ROUND(F3*3/100,-2)</f>
        <v>0</v>
      </c>
      <c r="J20" s="8" t="s">
        <v>37</v>
      </c>
      <c r="K20" s="37">
        <v>2.57</v>
      </c>
      <c r="L20" s="37">
        <f t="shared" si="0"/>
        <v>4400</v>
      </c>
      <c r="M20" s="37">
        <v>600</v>
      </c>
      <c r="N20" s="37">
        <v>3600</v>
      </c>
    </row>
    <row r="21" spans="3:14">
      <c r="C21" s="37" t="s">
        <v>95</v>
      </c>
      <c r="F21" s="37">
        <f>4%</f>
        <v>0.04</v>
      </c>
      <c r="J21" s="8" t="s">
        <v>38</v>
      </c>
      <c r="K21" s="37">
        <v>2.57</v>
      </c>
      <c r="L21" s="37">
        <f t="shared" si="0"/>
        <v>4500</v>
      </c>
      <c r="M21" s="37">
        <v>600</v>
      </c>
      <c r="N21" s="37">
        <v>3600</v>
      </c>
    </row>
    <row r="22" spans="3:14">
      <c r="C22" s="37" t="s">
        <v>99</v>
      </c>
      <c r="F22" s="37">
        <f>5%</f>
        <v>0.05</v>
      </c>
      <c r="G22" s="37">
        <f>ROUND(I5*3/100,-2)</f>
        <v>0</v>
      </c>
      <c r="J22" s="9" t="s">
        <v>21</v>
      </c>
      <c r="K22" s="37">
        <v>2.57</v>
      </c>
      <c r="L22" s="37">
        <f t="shared" si="0"/>
        <v>4600</v>
      </c>
      <c r="M22" s="37">
        <v>600</v>
      </c>
      <c r="N22" s="37">
        <v>3600</v>
      </c>
    </row>
    <row r="23" spans="3:14">
      <c r="C23" s="37" t="s">
        <v>96</v>
      </c>
      <c r="F23" s="37">
        <f>7%</f>
        <v>7.0000000000000007E-2</v>
      </c>
      <c r="J23" s="8" t="s">
        <v>22</v>
      </c>
      <c r="K23" s="37">
        <v>2.57</v>
      </c>
      <c r="L23" s="37">
        <f t="shared" si="0"/>
        <v>4800</v>
      </c>
      <c r="M23" s="37">
        <v>600</v>
      </c>
      <c r="N23" s="37">
        <v>3600</v>
      </c>
    </row>
    <row r="24" spans="3:14">
      <c r="C24" s="37" t="s">
        <v>100</v>
      </c>
      <c r="F24" s="37">
        <f>9%</f>
        <v>0.09</v>
      </c>
      <c r="G24" s="37">
        <f>ROUND(I6*3/100,-2)</f>
        <v>0</v>
      </c>
      <c r="J24" s="8" t="s">
        <v>40</v>
      </c>
      <c r="K24" s="37">
        <v>2.57</v>
      </c>
      <c r="L24" s="37">
        <f t="shared" si="0"/>
        <v>4900</v>
      </c>
      <c r="M24" s="37">
        <v>600</v>
      </c>
      <c r="N24" s="37">
        <v>3600</v>
      </c>
    </row>
    <row r="25" spans="3:14">
      <c r="C25" s="37" t="s">
        <v>97</v>
      </c>
      <c r="F25" s="37">
        <f>12%</f>
        <v>0.12</v>
      </c>
      <c r="J25" s="8" t="s">
        <v>41</v>
      </c>
      <c r="K25" s="37">
        <v>2.57</v>
      </c>
      <c r="L25" s="37">
        <f t="shared" si="0"/>
        <v>5000</v>
      </c>
      <c r="M25" s="37">
        <v>600</v>
      </c>
      <c r="N25" s="37">
        <v>3600</v>
      </c>
    </row>
    <row r="26" spans="3:14">
      <c r="J26" s="8" t="s">
        <v>42</v>
      </c>
      <c r="K26" s="37">
        <v>2.57</v>
      </c>
      <c r="L26" s="37">
        <f t="shared" si="0"/>
        <v>5100</v>
      </c>
      <c r="M26" s="37">
        <v>600</v>
      </c>
      <c r="N26" s="37">
        <v>3600</v>
      </c>
    </row>
    <row r="27" spans="3:14">
      <c r="J27" s="8" t="s">
        <v>43</v>
      </c>
      <c r="K27" s="37">
        <v>2.57</v>
      </c>
      <c r="L27" s="37">
        <f t="shared" si="0"/>
        <v>5200</v>
      </c>
      <c r="M27" s="37">
        <v>600</v>
      </c>
      <c r="N27" s="37">
        <v>3600</v>
      </c>
    </row>
    <row r="28" spans="3:14">
      <c r="J28" s="8" t="s">
        <v>44</v>
      </c>
      <c r="K28" s="37">
        <v>2.57</v>
      </c>
      <c r="L28" s="37">
        <f t="shared" si="0"/>
        <v>5300</v>
      </c>
      <c r="M28" s="37">
        <v>600</v>
      </c>
      <c r="N28" s="37">
        <v>3600</v>
      </c>
    </row>
    <row r="29" spans="3:14">
      <c r="J29" s="8" t="s">
        <v>23</v>
      </c>
      <c r="K29" s="37">
        <v>2.57</v>
      </c>
      <c r="L29" s="37">
        <f t="shared" si="0"/>
        <v>5400</v>
      </c>
      <c r="M29" s="37">
        <v>600</v>
      </c>
      <c r="N29" s="37">
        <v>3600</v>
      </c>
    </row>
    <row r="30" spans="3:14">
      <c r="J30" s="8" t="s">
        <v>45</v>
      </c>
      <c r="K30" s="37">
        <v>2.57</v>
      </c>
      <c r="L30" s="37">
        <f t="shared" si="0"/>
        <v>5500</v>
      </c>
      <c r="M30" s="37">
        <v>600</v>
      </c>
      <c r="N30" s="37">
        <v>3600</v>
      </c>
    </row>
    <row r="31" spans="3:14">
      <c r="J31" s="8" t="s">
        <v>46</v>
      </c>
      <c r="K31" s="37">
        <v>2.57</v>
      </c>
      <c r="L31" s="37">
        <f t="shared" si="0"/>
        <v>5600</v>
      </c>
      <c r="M31" s="37">
        <v>600</v>
      </c>
      <c r="N31" s="37">
        <v>3600</v>
      </c>
    </row>
    <row r="32" spans="3:14">
      <c r="J32" s="8" t="s">
        <v>47</v>
      </c>
      <c r="K32" s="37">
        <v>2.57</v>
      </c>
      <c r="L32" s="37">
        <f t="shared" si="0"/>
        <v>5700</v>
      </c>
      <c r="M32" s="37">
        <v>600</v>
      </c>
      <c r="N32" s="37">
        <v>7200</v>
      </c>
    </row>
    <row r="33" spans="10:14">
      <c r="J33" s="8" t="s">
        <v>48</v>
      </c>
      <c r="K33" s="37">
        <v>2.57</v>
      </c>
      <c r="L33" s="37">
        <f t="shared" si="0"/>
        <v>5800</v>
      </c>
      <c r="M33" s="37">
        <v>600</v>
      </c>
      <c r="N33" s="37">
        <v>7200</v>
      </c>
    </row>
    <row r="34" spans="10:14">
      <c r="J34" s="8" t="s">
        <v>49</v>
      </c>
      <c r="K34" s="37">
        <v>2.57</v>
      </c>
      <c r="L34" s="37">
        <f t="shared" si="0"/>
        <v>5900</v>
      </c>
      <c r="M34" s="37">
        <v>600</v>
      </c>
      <c r="N34" s="37">
        <v>7200</v>
      </c>
    </row>
    <row r="35" spans="10:14">
      <c r="J35" s="8" t="s">
        <v>50</v>
      </c>
      <c r="K35" s="37">
        <v>2.57</v>
      </c>
      <c r="L35" s="37">
        <f t="shared" si="0"/>
        <v>6000</v>
      </c>
      <c r="M35" s="37">
        <v>600</v>
      </c>
      <c r="N35" s="37">
        <v>7200</v>
      </c>
    </row>
    <row r="36" spans="10:14">
      <c r="J36" s="8" t="s">
        <v>51</v>
      </c>
      <c r="K36" s="37">
        <v>2.57</v>
      </c>
      <c r="L36" s="37">
        <f t="shared" si="0"/>
        <v>6100</v>
      </c>
      <c r="M36" s="37">
        <v>600</v>
      </c>
      <c r="N36" s="37">
        <v>7200</v>
      </c>
    </row>
    <row r="37" spans="10:14">
      <c r="J37" s="8" t="s">
        <v>52</v>
      </c>
      <c r="K37" s="37">
        <v>2.57</v>
      </c>
      <c r="L37" s="37">
        <f t="shared" si="0"/>
        <v>6200</v>
      </c>
      <c r="M37" s="37">
        <v>600</v>
      </c>
      <c r="N37" s="37">
        <v>7200</v>
      </c>
    </row>
    <row r="38" spans="10:14">
      <c r="J38" s="8" t="s">
        <v>53</v>
      </c>
      <c r="K38" s="37">
        <v>2.57</v>
      </c>
      <c r="L38" s="37">
        <f t="shared" si="0"/>
        <v>6300</v>
      </c>
      <c r="M38" s="37">
        <v>600</v>
      </c>
      <c r="N38" s="37">
        <v>7200</v>
      </c>
    </row>
    <row r="39" spans="10:14">
      <c r="J39" s="8" t="s">
        <v>54</v>
      </c>
      <c r="K39" s="37">
        <v>2.57</v>
      </c>
      <c r="L39" s="37">
        <f t="shared" si="0"/>
        <v>6400</v>
      </c>
      <c r="M39" s="37">
        <v>600</v>
      </c>
      <c r="N39" s="37">
        <v>7200</v>
      </c>
    </row>
    <row r="40" spans="10:14">
      <c r="J40" s="8" t="s">
        <v>24</v>
      </c>
      <c r="K40" s="37">
        <v>2.57</v>
      </c>
      <c r="L40" s="37">
        <f t="shared" si="0"/>
        <v>6600</v>
      </c>
      <c r="M40" s="37">
        <v>600</v>
      </c>
      <c r="N40" s="37">
        <v>7200</v>
      </c>
    </row>
    <row r="41" spans="10:14">
      <c r="J41" s="8" t="s">
        <v>24</v>
      </c>
      <c r="K41" s="37">
        <v>2.57</v>
      </c>
      <c r="L41" s="37">
        <v>10000</v>
      </c>
      <c r="M41" s="37">
        <v>600</v>
      </c>
      <c r="N41" s="37">
        <v>7200</v>
      </c>
    </row>
    <row r="42" spans="10:14">
      <c r="J42" s="10" t="s">
        <v>68</v>
      </c>
      <c r="K42" s="37">
        <v>2.57</v>
      </c>
      <c r="L42" s="37">
        <v>79000</v>
      </c>
      <c r="M42" s="37">
        <v>600</v>
      </c>
      <c r="N42" s="37">
        <v>7200</v>
      </c>
    </row>
    <row r="43" spans="10:14">
      <c r="J43" s="8" t="s">
        <v>25</v>
      </c>
      <c r="K43" s="37">
        <v>2.57</v>
      </c>
      <c r="L43" s="37">
        <v>75000</v>
      </c>
      <c r="M43" s="37">
        <v>600</v>
      </c>
      <c r="N43" s="37">
        <v>7200</v>
      </c>
    </row>
    <row r="44" spans="10:14">
      <c r="J44" s="10" t="s">
        <v>69</v>
      </c>
      <c r="K44" s="37">
        <v>2.57</v>
      </c>
      <c r="L44" s="37">
        <v>80000</v>
      </c>
      <c r="M44" s="37">
        <v>600</v>
      </c>
      <c r="N44" s="37">
        <v>7200</v>
      </c>
    </row>
    <row r="45" spans="10:14">
      <c r="J45" s="8" t="s">
        <v>26</v>
      </c>
      <c r="K45" s="37">
        <v>2.57</v>
      </c>
      <c r="L45" s="37">
        <v>90000</v>
      </c>
      <c r="M45" s="37">
        <v>600</v>
      </c>
      <c r="N45" s="37">
        <v>7200</v>
      </c>
    </row>
    <row r="46" spans="10:14">
      <c r="J46" s="10" t="s">
        <v>70</v>
      </c>
      <c r="K46" s="37">
        <v>2.57</v>
      </c>
      <c r="L46" s="37">
        <v>75000</v>
      </c>
      <c r="M46" s="37">
        <v>600</v>
      </c>
      <c r="N46" s="37">
        <v>7200</v>
      </c>
    </row>
    <row r="47" spans="10:14">
      <c r="J47" s="8" t="s">
        <v>27</v>
      </c>
      <c r="K47" s="37">
        <v>2.57</v>
      </c>
      <c r="L47" s="37">
        <v>80000</v>
      </c>
      <c r="M47" s="37">
        <v>600</v>
      </c>
      <c r="N47" s="37">
        <v>7200</v>
      </c>
    </row>
    <row r="48" spans="10:14">
      <c r="J48" s="8" t="s">
        <v>28</v>
      </c>
      <c r="K48" s="37">
        <v>2.57</v>
      </c>
      <c r="L48" s="37">
        <v>10000</v>
      </c>
      <c r="M48" s="37">
        <v>600</v>
      </c>
      <c r="N48" s="37">
        <v>7200</v>
      </c>
    </row>
    <row r="49" spans="10:14">
      <c r="J49" s="8" t="s">
        <v>29</v>
      </c>
      <c r="K49" s="37">
        <v>2.57</v>
      </c>
      <c r="L49" s="37">
        <v>10000</v>
      </c>
      <c r="M49" s="37">
        <v>600</v>
      </c>
      <c r="N49" s="37">
        <v>7200</v>
      </c>
    </row>
    <row r="50" spans="10:14">
      <c r="J50" s="8" t="s">
        <v>30</v>
      </c>
      <c r="K50" s="37">
        <v>2.57</v>
      </c>
      <c r="L50" s="37">
        <v>10000</v>
      </c>
      <c r="M50" s="37">
        <v>600</v>
      </c>
      <c r="N50" s="37">
        <v>7200</v>
      </c>
    </row>
    <row r="51" spans="10:14">
      <c r="J51" s="8">
        <v>80000</v>
      </c>
      <c r="K51" s="37">
        <v>2.57</v>
      </c>
      <c r="L51" s="37">
        <v>10000</v>
      </c>
      <c r="M51" s="37">
        <v>600</v>
      </c>
      <c r="N51" s="37">
        <v>7200</v>
      </c>
    </row>
    <row r="52" spans="10:14">
      <c r="J52" s="8">
        <v>90000</v>
      </c>
      <c r="K52" s="37">
        <v>2.57</v>
      </c>
      <c r="L52" s="37">
        <v>10000</v>
      </c>
      <c r="M52" s="37">
        <v>600</v>
      </c>
      <c r="N52" s="37">
        <v>7200</v>
      </c>
    </row>
  </sheetData>
  <mergeCells count="2">
    <mergeCell ref="A1:B1"/>
    <mergeCell ref="C14:F14"/>
  </mergeCells>
  <dataValidations count="3">
    <dataValidation type="list" allowBlank="1" showInputMessage="1" showErrorMessage="1" sqref="B5" xr:uid="{00000000-0002-0000-0200-000000000000}">
      <formula1>$J$3:$J$52</formula1>
    </dataValidation>
    <dataValidation type="list" allowBlank="1" showInputMessage="1" showErrorMessage="1" sqref="B9" xr:uid="{00000000-0002-0000-0200-000001000000}">
      <formula1>$R$4:$R$6</formula1>
    </dataValidation>
    <dataValidation type="list" allowBlank="1" showInputMessage="1" showErrorMessage="1" sqref="B7" xr:uid="{00000000-0002-0000-0200-000002000000}">
      <formula1>$O$4:$O$8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/>
  <dimension ref="A1:S52"/>
  <sheetViews>
    <sheetView zoomScale="90" zoomScaleNormal="90" workbookViewId="0">
      <selection sqref="A1:B1"/>
    </sheetView>
  </sheetViews>
  <sheetFormatPr defaultColWidth="9.109375" defaultRowHeight="27"/>
  <cols>
    <col min="1" max="1" width="4.33203125" style="50" customWidth="1"/>
    <col min="2" max="2" width="64.88671875" style="50" bestFit="1" customWidth="1"/>
    <col min="3" max="3" width="48.33203125" style="50" customWidth="1"/>
    <col min="4" max="5" width="29.44140625" style="50" customWidth="1"/>
    <col min="6" max="6" width="18.109375" style="50" bestFit="1" customWidth="1"/>
    <col min="7" max="7" width="15.44140625" style="50" customWidth="1"/>
    <col min="8" max="8" width="17.109375" style="50" bestFit="1" customWidth="1"/>
    <col min="9" max="9" width="12.88671875" style="50" bestFit="1" customWidth="1"/>
    <col min="10" max="10" width="49.88671875" style="50" bestFit="1" customWidth="1"/>
    <col min="11" max="11" width="7.109375" style="50" bestFit="1" customWidth="1"/>
    <col min="12" max="12" width="9.88671875" style="50" bestFit="1" customWidth="1"/>
    <col min="13" max="14" width="8.109375" style="50" bestFit="1" customWidth="1"/>
    <col min="15" max="15" width="67.6640625" style="50" bestFit="1" customWidth="1"/>
    <col min="16" max="16" width="7.109375" style="50" bestFit="1" customWidth="1"/>
    <col min="17" max="17" width="7.109375" style="50" customWidth="1"/>
    <col min="18" max="18" width="20.5546875" style="50" bestFit="1" customWidth="1"/>
    <col min="19" max="19" width="8.109375" style="50" bestFit="1" customWidth="1"/>
    <col min="20" max="16384" width="9.109375" style="50"/>
  </cols>
  <sheetData>
    <row r="1" spans="1:19">
      <c r="A1" s="56" t="s">
        <v>11</v>
      </c>
      <c r="B1" s="56"/>
      <c r="C1" s="50" t="s">
        <v>34</v>
      </c>
      <c r="F1" s="50" t="s">
        <v>65</v>
      </c>
      <c r="H1" s="50" t="s">
        <v>66</v>
      </c>
      <c r="I1" s="50" t="s">
        <v>67</v>
      </c>
    </row>
    <row r="2" spans="1:19">
      <c r="B2" s="50" t="s">
        <v>104</v>
      </c>
      <c r="C2" s="50">
        <f>E3+C3</f>
        <v>0</v>
      </c>
      <c r="D2" s="50">
        <f>C2+E4</f>
        <v>0</v>
      </c>
      <c r="F2" s="50" t="b">
        <f>IF($B$5=Sheet3!B4,MATCH($G$3,Sheet3!B5:B70,1)+2,IF($B$5=Sheet3!C4,MATCH($G$3,Sheet3!C5:C70,1)+2,IF($B$5=Sheet3!D4,MATCH($G$3,Sheet3!D5:D70,1)+2,IF($B$5=Sheet3!E4,MATCH($G$3,Sheet3!E5:E70,1)+2,IF($B$5=Sheet3!F4,MATCH($G$3,Sheet3!F5:F70,1)+2,IF($B$5=Sheet3!G4,MATCH($G$3,Sheet3!G5:G70,1)+2,IF($B$5=Sheet3!H4,MATCH($G$3,Sheet3!H5:H70,1)+2,IF($B$5=Sheet3!I4,MATCH($G$3,Sheet3!I5:I70,1)+2,IF($B$5=Sheet3!J4,MATCH($G$3,Sheet3!J5:J70,1)+2,IF($B$5=Sheet3!K4,MATCH($G$3,Sheet3!K5:K70,1)+2,IF($B$5=Sheet3!L4,MATCH($G$3,Sheet3!L5:L70,1)+2,IF($B$5=Sheet3!M4,MATCH($G$3,Sheet3!M5:M70,1)+2,IF($B$5=Sheet3!N4,MATCH($G$3,Sheet3!O5:O70,1)+2,IF($B$5=Sheet3!P4,MATCH($G$3,Sheet3!P5:P70,1)+2,IF($B$5=Sheet3!Q4,MATCH($G$3,Sheet3!Q5:Q70,1)+2,IF($B$5=Sheet3!R4,MATCH($G$3,Sheet3!R5:R70,1)+2,IF($B$5=Sheet3!S4,MATCH($G$3,Sheet3!S5:S70,1)+2,IF($B$5=Sheet3!T4,MATCH($G$3,Sheet3!T5:T70,1)+2,IF($B$5=Sheet3!U4,MATCH($G$3,Sheet3!U5:U70,1)+2,IF($B$5=Sheet3!V4,MATCH($G$3,Sheet3!V5:V70,1)+2,IF($B$5=Sheet3!W4,MATCH($G$3,Sheet3!W5:W70,1)+2,IF($B$5=Sheet3!X4,MATCH($G$3,Sheet3!X5:X70,1)+2,IF($B$5=Sheet3!Y4,MATCH($G$3,Sheet3!Y5:Y70,1)+2,IF($B$5=Sheet3!Z4,MATCH($G$3,Sheet3!Z5:Z70,1)+2,IF($B$5=Sheet3!AA4,MATCH($G$3,Sheet3!AA5:AA70,1)+2,IF($B$5=Sheet3!AC4,MATCH($G$3,Sheet3!AB5:AB70,1)+2,IF($B$5=Sheet3!AC4,MATCH($G$3,Sheet3!AC5:AC70,1)+2,IF($B$5=Sheet3!AD4,MATCH($G$3,Sheet3!AD5:AD70,1)+2,IF($B$5=Sheet3!AE4,MATCH($G$3,Sheet3!AE5:AE70,1)+2,IF($B$5=Sheet3!AF4,MATCH($G$3,Sheet3!AF5:AF70,1)+2,IF($B$5=Sheet3!AG4,MATCH($G$3,Sheet3!AG5:AG70,1)+2,IF($B$5=Sheet3!AH4,MATCH($G$3,Sheet3!AH5:AH70,1)+2,IF($B$5=Sheet3!AHM4,MATCH($G$3,Sheet3!AI5:AI70,1)+2,IF($B$5=Sheet3!AJ4,MATCH($G$3,Sheet3!AJ5:AJ70,1)+2,IF($B$5=Sheet3!AK4,MATCH($G$3,Sheet3!AK5:AK70,1)+2,IF($B$5=Sheet3!AL4,MATCH($G$3,Sheet3!AL5:AL70,1)+2,IF($B$5=Sheet3!AP4,MATCH($G$3,Sheet3!AP5:AP70,1)+2,IF($B$5=Sheet3!AQ4,MATCH($G$3,Sheet3!AQ5:AQ70,1)+2,IF($B$5=Sheet3!AS4,MATCH($G$3,Sheet3!AS59:AS70,1)+2,IF($B$5=Sheet3!AT4,MATCH($G$3,Sheet3!AT5:AT70,1)+2,IF($B$5=Sheet3!AU4,MATCH($G$3,Sheet3!AU5:AU70,1)+2,IF($B$5=Sheet3!AV4,MATCH($G$3,Sheet3!AV5:AV70,1)+2,IF($B$5=Sheet3!AW4,MATCH($G$3,Sheet3!AW5:AW70,1)+2,IF($B$5=Sheet3!AX4,MATCH($G$3,Sheet3!AX5:AX70,1)+2))))))))))))))))))))))))))))))))))))))))))))</f>
        <v>0</v>
      </c>
      <c r="G2" s="50">
        <f>IF(I2=FALSE,G3,IF($B$5=Sheet3!B4,HLOOKUP($B$5,Sheet3!B4:B60,$F$2,FALSE),IF($B$5=Sheet3!C4,HLOOKUP($B$5,Sheet3!C4:C60,$F$2,FALSE),IF($B$5=Sheet3!D4,HLOOKUP($B$5,Sheet3!D4:D60,$F$2,FALSE),IF($B$5=Sheet3!E4,HLOOKUP($B$5,Sheet3!E4:E60,$F$2,FALSE),IF($B$5=Sheet3!F4,HLOOKUP($B$5,Sheet3!F4:F60,$F$2,FALSE),IF($B$5=Sheet3!G4,HLOOKUP($B$5,Sheet3!G4:G60,$F$2,FALSE),IF($B$5=Sheet3!H4,HLOOKUP($B$5,Sheet3!H4:H60,$F$2,FALSE),IF($B$5=Sheet3!I4,HLOOKUP($B$5,Sheet3!I4:I60,$F$2,FALSE),IF($B$5=Sheet3!J4,HLOOKUP($B$5,Sheet3!J4:J60,$F$2,FALSE),IF($B$5=Sheet3!K4,HLOOKUP($B$5,Sheet3!K4:K60,$F$2,FALSE),IF($B$5=Sheet3!L4,HLOOKUP($B$5,Sheet3!L4:L60,$F$2,FALSE),IF($B$5=Sheet3!M4,HLOOKUP($B$5,Sheet3!M4:M60,$F$2,FALSE),IF($B$5=Sheet3!N4,HLOOKUP($B$5,Sheet3!N4:N60,$F$2,FALSE),IF($B$5=Sheet3!O4,HLOOKUP($B$5,Sheet3!O4:O60,$F$2,FALSE),IF($B$5=Sheet3!P4,HLOOKUP($B$5,Sheet3!P4:P60,$F$2,FALSE),IF($B$5=Sheet3!Q4,HLOOKUP($B$5,Sheet3!Q4:Q60,$F$2,FALSE),IF($B$5=Sheet3!R4,HLOOKUP($B$5,Sheet3!R4:R60,$F$2,FALSE),IF($B$5=Sheet3!S4,HLOOKUP($B$5,Sheet3!S4:S60,$F$2,FALSE),IF($B$5=Sheet3!T4,HLOOKUP($B$5,Sheet3!T4:T60,$F$2,FALSE),IF($B$5=Sheet3!U4,HLOOKUP($B$5,Sheet3!U4:U60,$F$2,FALSE),IF($B$5=Sheet3!V4,HLOOKUP($B$5,Sheet3!V4:V60,$F$2,FALSE),IF($B$5=Sheet3!W4,HLOOKUP($B$5,Sheet3!W4:W60,$F$2,FALSE),IF($B$5=Sheet3!X4,HLOOKUP($B$5,Sheet3!X4:X60,$F$2,FALSE),IF($B$5=Sheet3!Y4,HLOOKUP($B$5,Sheet3!Y4:Y60,$F$2,FALSE),IF($B$5=Sheet3!Z4,HLOOKUP($B$5,Sheet3!Z4:Z60,$F$2,FALSE),IF($B$5=Sheet3!AA4,HLOOKUP($B$5,Sheet3!AA4:AA60,$F$2,FALSE),IF($B$5=Sheet3!AB4,HLOOKUP($B$5,Sheet3!AB4:AB60,$F$2,FALSE),IF($B$5=Sheet3!AC4,HLOOKUP($B$5,Sheet3!AC4:AC60,$F$2,FALSE),IF($B$5=Sheet3!AD4,HLOOKUP($B$5,Sheet3!AD4:AD60,$F$2,FALSE),IF($B$5=Sheet3!AE4,HLOOKUP($B$5,Sheet3!AE4:AE60,$F$2,FALSE),IF($B$5=Sheet3!AF4,HLOOKUP($B$5,Sheet3!AF4:AF60,$F$2,FALSE),IF($B$5=Sheet3!AG4,HLOOKUP($B$5,Sheet3!AG4:AG60,$F$2,FALSE),IF($B$5=Sheet3!AH4,HLOOKUP($B$5,Sheet3!AH4:AH60,$F$2,FALSE),IF($B$5=Sheet3!AI4,HLOOKUP($B$5,Sheet3!AI4:AI60,$F$2,FALSE),IF($B$5=Sheet3!AJ4,HLOOKUP($B$5,Sheet3!AJ4:AJ60,$F$2,FALSE),IF($B$5=Sheet3!AK4,HLOOKUP($B$5,Sheet3!AK4:AK60,$F$2,FALSE),IF($B$5=Sheet3!AL4,HLOOKUP($B$5,Sheet3!AL4:AL60,$F$2,FALSE),IF($B$5=Sheet3!AP4,HLOOKUP($B$5,Sheet3!AP4:AP60,$F$2,FALSE),IF($B$5=Sheet3!AQ4,HLOOKUP($B$5,Sheet3!AQ4:AQ60,$F$2,FALSE),IF($B$5=Sheet3!AS4,HLOOKUP($B$5,Sheet3!AS4:AS60,$F$2,FALSE),IF($B$5=Sheet3!AT4,HLOOKUP($B$5,Sheet3!AT4:AT60,$F$2,FALSE),IF($B$5=Sheet3!AU4,HLOOKUP($B$5,Sheet3!AU4:AU60,$F$2,FALSE),IF($B$5=Sheet3!AV4,HLOOKUP($B$5,Sheet3!AV4:AV60,$F$2,FALSE),IF($B$5=Sheet3!AW4,HLOOKUP($B$5,Sheet3!AW4:AW60,$F$2,FALSE),IF($B$5=Sheet3!AX4,HLOOKUP($B$5,Sheet3!AX4:AX60,$F$2,FALSE),IF($B$5=Sheet3!AY4,HLOOKUP($B$5,Sheet3!AY4:AY60,$F$2,FALSE),IF($B$5=Sheet3!AZ4,HLOOKUP($B$5,Sheet3!AZ4:AZ60,$F$2,FALSE)))))))))))))))))))))))))))))))))))))))))))))))))</f>
        <v>0</v>
      </c>
      <c r="H2" s="50" t="b">
        <f>IFERROR(IF($B$5=Sheet3!B4,MATCH($G$3,Sheet3!B5:B70,0),IF($B$5=Sheet3!C4,MATCH($G$3,Sheet3!C5:C70,0),IF($B$5=Sheet3!D4,MATCH($G$3,Sheet3!D5:D70,0),IF($B$5=Sheet3!E4,MATCH($G$3,Sheet3!E5:E70,0),IF($B$5=Sheet3!F4,MATCH($G$3,Sheet3!F5:F70,0),IF($B$5=Sheet3!G4,MATCH($G$3,Sheet3!G5:G70,0),IF($B$5=Sheet3!H4,MATCH($G$3,Sheet3!H5:H70,0),IF($B$5=Sheet3!I4,MATCH($G$3,Sheet3!I5:I70,0),IF($B$5=Sheet3!J4,MATCH($G$3,Sheet3!J5:J70,0),IF($B$5=Sheet3!K4,MATCH($G$3,Sheet3!K5:K70,0),IF($B$5=Sheet3!L4,MATCH($G$3,Sheet3!L5:L70,0),IF($B$5=Sheet3!M4,MATCH($G$3,Sheet3!M5:M70,0),IF($B$5=Sheet3!N4,MATCH($G$3,Sheet3!O5:O70,0),IF($B$5=Sheet3!P4,MATCH($G$3,Sheet3!P5:P70,0),IF($B$5=Sheet3!Q4,MATCH($G$3,Sheet3!Q5:Q70,0),IF($B$5=Sheet3!R4,MATCH($G$3,Sheet3!R5:R70,0),IF($B$5=Sheet3!S4,MATCH($G$3,Sheet3!S5:S70,0),IF($B$5=Sheet3!T4,MATCH($G$3,Sheet3!T5:T70,0),IF($B$5=Sheet3!U4,MATCH($G$3,Sheet3!U5:U70,0),IF($B$5=Sheet3!V4,MATCH($G$3,Sheet3!V5:V70,0),IF($B$5=Sheet3!W4,MATCH($G$3,Sheet3!W5:W70,0),IF($B$5=Sheet3!X4,MATCH($G$3,Sheet3!X5:X70,0),IF($B$5=Sheet3!Y4,MATCH($G$3,Sheet3!Y5:Y70,0),IF($B$5=Sheet3!Z4,MATCH($G$3,Sheet3!Z5:Z70,0),IF($B$5=Sheet3!AA4,MATCH($G$3,Sheet3!AA5:AA70,0),IF($B$5=Sheet3!AC4,MATCH($G$3,Sheet3!AB5:AB70,0),IF($B$5=Sheet3!AC4,MATCH($G$3,Sheet3!AC5:AC70,0),IF($B$5=Sheet3!AD4,MATCH($G$3,Sheet3!AD5:AD70,0),IF($B$5=Sheet3!AE4,MATCH($G$3,Sheet3!AE5:AE70,0),IF($B$5=Sheet3!AF4,MATCH($G$3,Sheet3!AF5:AF70,0),IF($B$5=Sheet3!AG4,MATCH($G$3,Sheet3!AG5:AG70,0),IF($B$5=Sheet3!AH4,MATCH($G$3,Sheet3!AH5:AH70,0),IF($B$5=Sheet3!AHM4,MATCH($G$3,Sheet3!AI5:AI70,0),IF($B$5=Sheet3!AJ4,MATCH($G$3,Sheet3!AJ5:AJ70,0),IF($B$5=Sheet3!AK4,MATCH($G$3,Sheet3!AK5:AK70,0),IF($B$5=Sheet3!AL4,MATCH($G$3,Sheet3!AL5:AL70,0),IF($B$5=Sheet3!AP4,MATCH($G$3,Sheet3!AP5:AP70,0),IF($B$5=Sheet3!AQ4,MATCH($G$3,Sheet3!AQ5:AQ70,0),IF($B$5=Sheet3!AS4,MATCH($G$3,Sheet3!AS59:AS70,0),IF($B$5=Sheet3!AT4,MATCH($G$3,Sheet3!AT5:AT70,0),IF($B$5=Sheet3!AU4,MATCH($G$3,Sheet3!AU5:AU70,0),IF($B$5=Sheet3!AV4,MATCH($G$3,Sheet3!AV5:AV70,0),IF($B$5=Sheet3!AW4,MATCH($G$3,Sheet3!AW5:AW70,0),IF($B$5=Sheet3!AX4,MATCH($G$3,Sheet3!AX5:AX70,0))))))))))))))))))))))))))))))))))))))))))))),0)</f>
        <v>0</v>
      </c>
      <c r="I2" s="50" t="b">
        <f>IF(H2=0,TRUE,FALSE)</f>
        <v>0</v>
      </c>
    </row>
    <row r="3" spans="1:19">
      <c r="B3" s="4">
        <f>'1 Jan 2016'!B3</f>
        <v>0</v>
      </c>
      <c r="C3" s="50">
        <f>B3+VLOOKUP(B5,J3:L140,3,FALSE)</f>
        <v>0</v>
      </c>
      <c r="D3" s="50">
        <f>C3*3/100</f>
        <v>0</v>
      </c>
      <c r="E3" s="50">
        <f>IF(RIGHT(IFERROR(LEFT(D3,(FIND(".",D3,1)-1)),D3),1)="0",IFERROR(LEFT(D3,(FIND(".",D3,1)-1)),D3),IF(RIGHT(IFERROR(LEFT(D3,(FIND(".",D3,1)-1)),D3),1)="1",IFERROR(LEFT(D3,(FIND(".",D3,1)-1)),D3)+9,IF(RIGHT(IFERROR(LEFT(D3,(FIND(".",D3,1)-1)),D3),1)="2",IFERROR(LEFT(D3,(FIND(".",D3,1)-1)),D3)+8,IF(RIGHT(IFERROR(LEFT(D3,(FIND(".",D3,1)-1)),D3),1)="3",IFERROR(LEFT(D3,(FIND(".",D3,1)-1)),D3)+7,IF(RIGHT(IFERROR(LEFT(D3,(FIND(".",D3,1)-1)),D3),1)="4",IFERROR(LEFT(D3,(FIND(".",D3,1)-1)),D3)+6,IF(RIGHT(IFERROR(LEFT(D3,(FIND(".",D3,1)-1)),D3),1)="5",IFERROR(LEFT(D3,(FIND(".",D3,1)-1)),D3)+5,IF(RIGHT(IFERROR(LEFT(D3,(FIND(".",D3,1)-1)),D3),1)="6",IFERROR(LEFT(D3,(FIND(".",D3,1)-1)),D3)+4,IF(RIGHT(IFERROR(LEFT(D3,(FIND(".",D3,1)-1)),D3),1)="7",IFERROR(LEFT(D3,(FIND(".",D3,1)-1)),D3)+3,IF(RIGHT(IFERROR(LEFT(D3,(FIND(".",D3,1)-1)),D3),1)="8",IFERROR(LEFT(D3,(FIND(".",D3,1)-1)),D3)+2,IF(RIGHT(IFERROR(LEFT(D3,(FIND(".",D3,1)-1)),D3),1)="9",IFERROR(LEFT(D3,(FIND(".",D3,1)-1)),D3)+1))))))))))</f>
        <v>0</v>
      </c>
      <c r="F3" s="50">
        <f>G2</f>
        <v>0</v>
      </c>
      <c r="G3" s="50">
        <f>ROUND(D2*2.57,-1)</f>
        <v>0</v>
      </c>
      <c r="J3" s="7" t="s">
        <v>1</v>
      </c>
      <c r="M3" s="1" t="s">
        <v>4</v>
      </c>
      <c r="N3" s="1"/>
    </row>
    <row r="4" spans="1:19">
      <c r="B4" s="50" t="s">
        <v>105</v>
      </c>
      <c r="C4" s="50" t="str">
        <f>IF($B$3="","कृपया मागे जावून 1 जानेवारी 2016 चे तुमचे बेसिक टाईप करा.",IF($B$5=$J$3,"कृपया मागे जावून आपला यादीतील ग्रेड पे निवडा.",IF($B$7=$O$4,"कृपया मागे जावून आपला घरभाडे प्रकार निवडा. ",IFERROR("1 जानेवारी 2016 रोजीचा पगार "&amp;F4&amp;" रुपये",""))))</f>
        <v>कृपया मागे जावून आपला यादीतील ग्रेड पे निवडा.</v>
      </c>
      <c r="D4" s="50">
        <f>C2*3/100</f>
        <v>0</v>
      </c>
      <c r="E4" s="50">
        <f>IF(RIGHT(IFERROR(LEFT(D4,(FIND(".",D4,1)-1)),D4),1)="0",IFERROR(LEFT(D4,(FIND(".",D4,1)-1)),D4),IF(RIGHT(IFERROR(LEFT(D4,(FIND(".",D4,1)-1)),D4),1)="1",IFERROR(LEFT(D4,(FIND(".",D4,1)-1)),D4)+9,IF(RIGHT(IFERROR(LEFT(D4,(FIND(".",D4,1)-1)),D4),1)="2",IFERROR(LEFT(D4,(FIND(".",D4,1)-1)),D4)+8,IF(RIGHT(IFERROR(LEFT(D4,(FIND(".",D4,1)-1)),D4),1)="3",IFERROR(LEFT(D4,(FIND(".",D4,1)-1)),D4)+7,IF(RIGHT(IFERROR(LEFT(D4,(FIND(".",D4,1)-1)),D4),1)="4",IFERROR(LEFT(D4,(FIND(".",D4,1)-1)),D4)+6,IF(RIGHT(IFERROR(LEFT(D4,(FIND(".",D4,1)-1)),D4),1)="5",IFERROR(LEFT(D4,(FIND(".",D4,1)-1)),D4)+5,IF(RIGHT(IFERROR(LEFT(D4,(FIND(".",D4,1)-1)),D4),1)="6",IFERROR(LEFT(D4,(FIND(".",D4,1)-1)),D4)+4,IF(RIGHT(IFERROR(LEFT(D4,(FIND(".",D4,1)-1)),D4),1)="7",IFERROR(LEFT(D4,(FIND(".",D4,1)-1)),D4)+3,IF(RIGHT(IFERROR(LEFT(D4,(FIND(".",D4,1)-1)),D4),1)="8",IFERROR(LEFT(D4,(FIND(".",D4,1)-1)),D4)+2,IF(RIGHT(IFERROR(LEFT(D4,(FIND(".",D4,1)-1)),D4),1)="9",IFERROR(LEFT(D4,(FIND(".",D4,1)-1)),D4)+1))))))))))</f>
        <v>0</v>
      </c>
      <c r="F4" s="2" t="e">
        <f>F3+C7+C9</f>
        <v>#VALUE!</v>
      </c>
      <c r="G4" s="2" t="s">
        <v>8</v>
      </c>
      <c r="H4" s="2"/>
      <c r="I4" s="2"/>
      <c r="J4" s="8" t="s">
        <v>56</v>
      </c>
      <c r="K4" s="50">
        <v>2.57</v>
      </c>
      <c r="L4" s="50">
        <f>RIGHT(J4,4)*1</f>
        <v>1300</v>
      </c>
      <c r="M4" s="50">
        <v>400</v>
      </c>
      <c r="N4" s="50">
        <v>1350</v>
      </c>
      <c r="O4" s="50" t="s">
        <v>2</v>
      </c>
      <c r="P4" s="50">
        <v>0</v>
      </c>
      <c r="Q4" s="50">
        <f>0/100</f>
        <v>0</v>
      </c>
      <c r="R4" s="50" t="s">
        <v>5</v>
      </c>
      <c r="S4" s="50">
        <v>0</v>
      </c>
    </row>
    <row r="5" spans="1:19">
      <c r="B5" s="50" t="str">
        <f>'1 Jan 2016'!B5</f>
        <v>ग्रेड पे निवडा</v>
      </c>
      <c r="F5" s="50" t="s">
        <v>35</v>
      </c>
      <c r="G5" s="50">
        <f>4/100</f>
        <v>0.04</v>
      </c>
      <c r="H5" s="3">
        <f>ROUND(F3*3/100,-2)</f>
        <v>0</v>
      </c>
      <c r="I5" s="3">
        <f>F3</f>
        <v>0</v>
      </c>
      <c r="J5" s="8" t="s">
        <v>57</v>
      </c>
      <c r="K5" s="50">
        <v>2.57</v>
      </c>
      <c r="L5" s="50">
        <f t="shared" ref="L5:L40" si="0">RIGHT(J5,4)*1</f>
        <v>1400</v>
      </c>
      <c r="M5" s="50">
        <v>400</v>
      </c>
      <c r="N5" s="50">
        <v>1350</v>
      </c>
      <c r="O5" s="50" t="s">
        <v>3</v>
      </c>
      <c r="P5" s="50">
        <v>0</v>
      </c>
      <c r="Q5" s="50">
        <f>0/100</f>
        <v>0</v>
      </c>
      <c r="R5" s="50" t="s">
        <v>6</v>
      </c>
      <c r="S5" s="50">
        <v>1350</v>
      </c>
    </row>
    <row r="6" spans="1:19">
      <c r="B6" s="50" t="s">
        <v>106</v>
      </c>
      <c r="C6" s="50" t="s">
        <v>9</v>
      </c>
      <c r="F6" s="50" t="s">
        <v>14</v>
      </c>
      <c r="G6" s="50">
        <f>7/100</f>
        <v>7.0000000000000007E-2</v>
      </c>
      <c r="H6" s="3">
        <f>ROUND(I5*3/100,-2)</f>
        <v>0</v>
      </c>
      <c r="I6" s="3">
        <f>I5+H6</f>
        <v>0</v>
      </c>
      <c r="J6" s="8" t="s">
        <v>58</v>
      </c>
      <c r="K6" s="50">
        <v>2.57</v>
      </c>
      <c r="L6" s="50">
        <f t="shared" si="0"/>
        <v>1600</v>
      </c>
      <c r="M6" s="50">
        <v>400</v>
      </c>
      <c r="N6" s="50">
        <v>3600</v>
      </c>
      <c r="O6" s="50" t="s">
        <v>31</v>
      </c>
      <c r="P6" s="50">
        <f>8/100</f>
        <v>0.08</v>
      </c>
      <c r="Q6" s="50">
        <f>10/100</f>
        <v>0.1</v>
      </c>
      <c r="R6" s="50" t="s">
        <v>7</v>
      </c>
      <c r="S6" s="50">
        <v>3600</v>
      </c>
    </row>
    <row r="7" spans="1:19">
      <c r="B7" s="50" t="str">
        <f>'1 Jan 2016'!B7</f>
        <v>घरभाडे निवडा</v>
      </c>
      <c r="C7" s="50">
        <f>ROUND(VLOOKUP(B7,O4:Q8,3,FALSE)*C3,0)</f>
        <v>0</v>
      </c>
      <c r="F7" s="50" t="s">
        <v>16</v>
      </c>
      <c r="G7" s="50">
        <f>9/100</f>
        <v>0.09</v>
      </c>
      <c r="H7" s="50">
        <f>ROUND(I6*3/100,-2)</f>
        <v>0</v>
      </c>
      <c r="I7" s="3">
        <f>I6+H7</f>
        <v>0</v>
      </c>
      <c r="J7" s="9" t="s">
        <v>59</v>
      </c>
      <c r="K7" s="50">
        <v>2.57</v>
      </c>
      <c r="L7" s="50">
        <f t="shared" si="0"/>
        <v>1650</v>
      </c>
      <c r="M7" s="50">
        <v>400</v>
      </c>
      <c r="N7" s="50">
        <v>3600</v>
      </c>
      <c r="O7" s="50" t="s">
        <v>32</v>
      </c>
      <c r="P7" s="50">
        <f>16/100</f>
        <v>0.16</v>
      </c>
      <c r="Q7" s="50">
        <f>20/100</f>
        <v>0.2</v>
      </c>
    </row>
    <row r="8" spans="1:19">
      <c r="J8" s="8" t="s">
        <v>12</v>
      </c>
      <c r="K8" s="50">
        <v>2.57</v>
      </c>
      <c r="L8" s="50">
        <f t="shared" si="0"/>
        <v>1800</v>
      </c>
      <c r="M8" s="50">
        <v>400</v>
      </c>
      <c r="N8" s="50">
        <v>3600</v>
      </c>
      <c r="O8" s="50" t="s">
        <v>33</v>
      </c>
      <c r="P8" s="50">
        <f>24/100</f>
        <v>0.24</v>
      </c>
      <c r="Q8" s="50">
        <f>30/100</f>
        <v>0.3</v>
      </c>
    </row>
    <row r="9" spans="1:19">
      <c r="C9" s="50" t="str">
        <f>VLOOKUP(B5,J3:M40,4,FALSE)</f>
        <v>प्रवास</v>
      </c>
      <c r="G9" s="50" t="s">
        <v>9</v>
      </c>
      <c r="H9" s="50" t="s">
        <v>8</v>
      </c>
      <c r="J9" s="8" t="s">
        <v>15</v>
      </c>
      <c r="K9" s="50">
        <v>2.57</v>
      </c>
      <c r="L9" s="50">
        <f t="shared" si="0"/>
        <v>1900</v>
      </c>
      <c r="M9" s="50">
        <v>400</v>
      </c>
      <c r="N9" s="50">
        <v>3600</v>
      </c>
    </row>
    <row r="10" spans="1:19">
      <c r="B10" s="50" t="s">
        <v>20</v>
      </c>
      <c r="C10" s="50" t="str">
        <f>IF($B$3="","कृपया मागे जावून 1 जानेवारी 2016 चे तुमचे बेसिक टाईप करा.",IF($B$5=$J$3,"कृपया मागे जावून आपला यादीतील ग्रेड पे निवडा.",IF($B$7=$O$4,"कृपया मागे जावून आपला घरभाडे प्रकार निवडा. ",IFERROR("1 जानेवारी 2017 रोजीचा पगार "&amp;F10,""))))</f>
        <v>कृपया मागे जावून आपला यादीतील ग्रेड पे निवडा.</v>
      </c>
      <c r="F10" s="3" t="e">
        <f>I5+G10+H10+C9&amp;"  रुपये"</f>
        <v>#VALUE!</v>
      </c>
      <c r="G10" s="3">
        <f>ROUND(VLOOKUP(B7,O4:Q8,3,FALSE)*H15,0)</f>
        <v>0</v>
      </c>
      <c r="H10" s="3">
        <f>ROUND(I5*G5,0)</f>
        <v>0</v>
      </c>
      <c r="J10" s="8" t="s">
        <v>17</v>
      </c>
      <c r="K10" s="50">
        <v>2.57</v>
      </c>
      <c r="L10" s="50">
        <f t="shared" si="0"/>
        <v>2000</v>
      </c>
      <c r="M10" s="50">
        <v>400</v>
      </c>
      <c r="N10" s="50">
        <v>3600</v>
      </c>
    </row>
    <row r="11" spans="1:19">
      <c r="B11" s="3" t="str">
        <f>IFERROR(F12,"")</f>
        <v/>
      </c>
      <c r="C11" s="50" t="str">
        <f>IF($B$3="","कृपया मागे जावून 1 जानेवारी 2016 चे तुमचे बेसिक टाईप करा.",IF($B$5=$J$3,"कृपया मागे जावून आपला यादीतील ग्रेड पे निवडा.",IF($B$7=$O$4,"कृपया मागे जावून आपला घरभाडे प्रकार निवडा. ",IFERROR("1 जानेवारी 2018 रोजीचा पगार "&amp;F11,""))))</f>
        <v>कृपया मागे जावून आपला यादीतील ग्रेड पे निवडा.</v>
      </c>
      <c r="F11" s="3" t="e">
        <f>I6+G11+H11+C9&amp;"  रुपये"</f>
        <v>#VALUE!</v>
      </c>
      <c r="G11" s="3">
        <f>ROUND(VLOOKUP(B7,O4:Q8,3,FALSE)*H16,0)</f>
        <v>0</v>
      </c>
      <c r="H11" s="3">
        <f>ROUND(I6*G6,0)</f>
        <v>0</v>
      </c>
      <c r="J11" s="8" t="s">
        <v>18</v>
      </c>
      <c r="K11" s="50">
        <v>2.57</v>
      </c>
      <c r="L11" s="50">
        <f t="shared" si="0"/>
        <v>2400</v>
      </c>
      <c r="M11" s="50">
        <v>400</v>
      </c>
      <c r="N11" s="50">
        <v>3600</v>
      </c>
    </row>
    <row r="12" spans="1:19">
      <c r="C12" s="50" t="str">
        <f>IF($B$3="","कृपया मागे जावून 1 जानेवारी 2016 चे तुमचे बेसिक टाईप करा.",IF($B$5=$J$3,"कृपया मागे जावून आपला यादीतील ग्रेड पे निवडा.",IF($B$7=$O$4,"कृपया मागे जावून आपला घरभाडे प्रकार निवडा. ",IFERROR("1 जानेवारी 2019 रोजीचा पगार "&amp;F12,""))))&amp;" रुपये"</f>
        <v>कृपया मागे जावून आपला यादीतील ग्रेड पे निवडा. रुपये</v>
      </c>
      <c r="F12" s="3" t="e">
        <f>(I6+G12+H12+C9)*1</f>
        <v>#VALUE!</v>
      </c>
      <c r="G12" s="3">
        <f>ROUND(I6*VLOOKUP(B7,O4:P8,2,FALSE),0)</f>
        <v>0</v>
      </c>
      <c r="H12" s="3">
        <f>ROUND(I6*G7,0)</f>
        <v>0</v>
      </c>
      <c r="J12" s="9" t="s">
        <v>60</v>
      </c>
      <c r="K12" s="50">
        <v>2.57</v>
      </c>
      <c r="L12" s="50">
        <f t="shared" si="0"/>
        <v>2500</v>
      </c>
      <c r="M12" s="50">
        <v>400</v>
      </c>
      <c r="N12" s="50">
        <v>3600</v>
      </c>
    </row>
    <row r="13" spans="1:19" ht="27.75" customHeight="1">
      <c r="F13" s="39"/>
      <c r="G13" s="39"/>
      <c r="J13" s="8" t="s">
        <v>19</v>
      </c>
      <c r="K13" s="50">
        <v>2.57</v>
      </c>
      <c r="L13" s="50">
        <f t="shared" si="0"/>
        <v>2800</v>
      </c>
      <c r="M13" s="50">
        <v>400</v>
      </c>
      <c r="N13" s="50">
        <v>3600</v>
      </c>
    </row>
    <row r="14" spans="1:19">
      <c r="B14" s="38"/>
      <c r="C14" s="56" t="s">
        <v>80</v>
      </c>
      <c r="D14" s="56"/>
      <c r="E14" s="56"/>
      <c r="F14" s="56"/>
      <c r="J14" s="9" t="s">
        <v>61</v>
      </c>
      <c r="K14" s="50">
        <v>2.57</v>
      </c>
      <c r="L14" s="50">
        <f t="shared" si="0"/>
        <v>2900</v>
      </c>
      <c r="M14" s="50">
        <v>400</v>
      </c>
      <c r="N14" s="50">
        <v>3600</v>
      </c>
    </row>
    <row r="15" spans="1:19">
      <c r="B15" s="41" t="s">
        <v>108</v>
      </c>
      <c r="C15" s="50" t="s">
        <v>92</v>
      </c>
      <c r="F15" s="50">
        <f>C3*3/100</f>
        <v>0</v>
      </c>
      <c r="G15" s="50">
        <f>IF(RIGHT(IFERROR(LEFT(F15,(FIND(".",F15,1)-1)),F15),1)="0",IFERROR(LEFT(F15,(FIND(".",F15,1)-1)),F15),IF(RIGHT(IFERROR(LEFT(F15,(FIND(".",F15,1)-1)),F15),1)="1",IFERROR(LEFT(F15,(FIND(".",F15,1)-1)),F15)+9,IF(RIGHT(IFERROR(LEFT(F15,(FIND(".",F15,1)-1)),F15),1)="2",IFERROR(LEFT(F15,(FIND(".",F15,1)-1)),F15)+8,IF(RIGHT(IFERROR(LEFT(F15,(FIND(".",F15,1)-1)),F15),1)="3",IFERROR(LEFT(F15,(FIND(".",F15,1)-1)),F15)+7,IF(RIGHT(IFERROR(LEFT(F15,(FIND(".",F15,1)-1)),F15),1)="4",IFERROR(LEFT(F15,(FIND(".",F15,1)-1)),F15)+6,IF(RIGHT(IFERROR(LEFT(F15,(FIND(".",F15,1)-1)),F15),1)="5",IFERROR(LEFT(F15,(FIND(".",F15,1)-1)),F15)+5,IF(RIGHT(IFERROR(LEFT(F15,(FIND(".",F15,1)-1)),F15),1)="6",IFERROR(LEFT(F15,(FIND(".",F15,1)-1)),F15)+4,IF(RIGHT(IFERROR(LEFT(F15,(FIND(".",F15,1)-1)),F15),1)="7",IFERROR(LEFT(F15,(FIND(".",F15,1)-1)),F15)+3,IF(RIGHT(IFERROR(LEFT(F15,(FIND(".",F15,1)-1)),F15),1)="8",IFERROR(LEFT(F15,(FIND(".",F15,1)-1)),F15)+2,IF(RIGHT(IFERROR(LEFT(F15,(FIND(".",F15,1)-1)),F15),1)="9",IFERROR(LEFT(F15,(FIND(".",F15,1)-1)),F15)+1))))))))))</f>
        <v>0</v>
      </c>
      <c r="H15" s="50">
        <f>C3+G15</f>
        <v>0</v>
      </c>
      <c r="J15" s="8" t="s">
        <v>62</v>
      </c>
      <c r="K15" s="50">
        <v>2.57</v>
      </c>
      <c r="L15" s="50">
        <f t="shared" si="0"/>
        <v>3000</v>
      </c>
      <c r="M15" s="50">
        <v>400</v>
      </c>
      <c r="N15" s="50">
        <v>3600</v>
      </c>
    </row>
    <row r="16" spans="1:19">
      <c r="B16" s="40" t="s">
        <v>107</v>
      </c>
      <c r="C16" s="50" t="s">
        <v>93</v>
      </c>
      <c r="F16" s="50">
        <f>H15*3/100</f>
        <v>0</v>
      </c>
      <c r="G16" s="50">
        <f>IF(RIGHT(IFERROR(LEFT(F16,(FIND(".",F16,1)-1)),F16),1)="0",IFERROR(LEFT(F16,(FIND(".",F16,1)-1)),F16),IF(RIGHT(IFERROR(LEFT(F16,(FIND(".",F16,1)-1)),F16),1)="1",IFERROR(LEFT(F16,(FIND(".",F16,1)-1)),F16)+9,IF(RIGHT(IFERROR(LEFT(F16,(FIND(".",F16,1)-1)),F16),1)="2",IFERROR(LEFT(F16,(FIND(".",F16,1)-1)),F16)+8,IF(RIGHT(IFERROR(LEFT(F16,(FIND(".",F16,1)-1)),F16),1)="3",IFERROR(LEFT(F16,(FIND(".",F16,1)-1)),F16)+7,IF(RIGHT(IFERROR(LEFT(F16,(FIND(".",F16,1)-1)),F16),1)="4",IFERROR(LEFT(F16,(FIND(".",F16,1)-1)),F16)+6,IF(RIGHT(IFERROR(LEFT(F16,(FIND(".",F16,1)-1)),F16),1)="5",IFERROR(LEFT(F16,(FIND(".",F16,1)-1)),F16)+5,IF(RIGHT(IFERROR(LEFT(F16,(FIND(".",F16,1)-1)),F16),1)="6",IFERROR(LEFT(F16,(FIND(".",F16,1)-1)),F16)+4,IF(RIGHT(IFERROR(LEFT(F16,(FIND(".",F16,1)-1)),F16),1)="7",IFERROR(LEFT(F16,(FIND(".",F16,1)-1)),F16)+3,IF(RIGHT(IFERROR(LEFT(F16,(FIND(".",F16,1)-1)),F16),1)="8",IFERROR(LEFT(F16,(FIND(".",F16,1)-1)),F16)+2,IF(RIGHT(IFERROR(LEFT(F16,(FIND(".",F16,1)-1)),F16),1)="9",IFERROR(LEFT(F16,(FIND(".",F16,1)-1)),F16)+1))))))))))</f>
        <v>0</v>
      </c>
      <c r="H16" s="50">
        <f>H15+G16</f>
        <v>0</v>
      </c>
      <c r="J16" s="9" t="s">
        <v>63</v>
      </c>
      <c r="K16" s="50">
        <v>2.57</v>
      </c>
      <c r="L16" s="50">
        <f t="shared" si="0"/>
        <v>3500</v>
      </c>
      <c r="M16" s="50">
        <v>400</v>
      </c>
      <c r="N16" s="50">
        <v>3600</v>
      </c>
    </row>
    <row r="17" spans="3:14">
      <c r="J17" s="9" t="s">
        <v>64</v>
      </c>
      <c r="K17" s="50">
        <v>2.57</v>
      </c>
      <c r="L17" s="50">
        <f t="shared" si="0"/>
        <v>4100</v>
      </c>
      <c r="M17" s="50">
        <v>400</v>
      </c>
      <c r="N17" s="50">
        <v>3600</v>
      </c>
    </row>
    <row r="18" spans="3:14">
      <c r="J18" s="8" t="s">
        <v>13</v>
      </c>
      <c r="K18" s="50">
        <v>2.57</v>
      </c>
      <c r="L18" s="50">
        <f t="shared" si="0"/>
        <v>4200</v>
      </c>
      <c r="M18" s="50">
        <v>400</v>
      </c>
      <c r="N18" s="50">
        <v>3600</v>
      </c>
    </row>
    <row r="19" spans="3:14">
      <c r="C19" s="50" t="s">
        <v>94</v>
      </c>
      <c r="F19" s="50">
        <f>0%</f>
        <v>0</v>
      </c>
      <c r="G19" s="50">
        <f>F3</f>
        <v>0</v>
      </c>
      <c r="J19" s="8" t="s">
        <v>36</v>
      </c>
      <c r="K19" s="50">
        <v>2.57</v>
      </c>
      <c r="L19" s="50">
        <f t="shared" si="0"/>
        <v>4300</v>
      </c>
      <c r="M19" s="50">
        <v>400</v>
      </c>
      <c r="N19" s="50">
        <v>3600</v>
      </c>
    </row>
    <row r="20" spans="3:14">
      <c r="C20" s="50" t="s">
        <v>98</v>
      </c>
      <c r="F20" s="50">
        <f>2%</f>
        <v>0.02</v>
      </c>
      <c r="G20" s="50">
        <f>ROUND(F3*3/100,-2)</f>
        <v>0</v>
      </c>
      <c r="J20" s="8" t="s">
        <v>37</v>
      </c>
      <c r="K20" s="50">
        <v>2.57</v>
      </c>
      <c r="L20" s="50">
        <f t="shared" si="0"/>
        <v>4400</v>
      </c>
      <c r="M20" s="50">
        <v>600</v>
      </c>
      <c r="N20" s="50">
        <v>3600</v>
      </c>
    </row>
    <row r="21" spans="3:14">
      <c r="C21" s="50" t="s">
        <v>95</v>
      </c>
      <c r="F21" s="50">
        <f>4%</f>
        <v>0.04</v>
      </c>
      <c r="J21" s="8" t="s">
        <v>38</v>
      </c>
      <c r="K21" s="50">
        <v>2.57</v>
      </c>
      <c r="L21" s="50">
        <f t="shared" si="0"/>
        <v>4500</v>
      </c>
      <c r="M21" s="50">
        <v>600</v>
      </c>
      <c r="N21" s="50">
        <v>3600</v>
      </c>
    </row>
    <row r="22" spans="3:14">
      <c r="C22" s="50" t="s">
        <v>99</v>
      </c>
      <c r="F22" s="50">
        <f>5%</f>
        <v>0.05</v>
      </c>
      <c r="G22" s="50">
        <f>ROUND(I5*3/100,-2)</f>
        <v>0</v>
      </c>
      <c r="J22" s="9" t="s">
        <v>21</v>
      </c>
      <c r="K22" s="50">
        <v>2.57</v>
      </c>
      <c r="L22" s="50">
        <f t="shared" si="0"/>
        <v>4600</v>
      </c>
      <c r="M22" s="50">
        <v>600</v>
      </c>
      <c r="N22" s="50">
        <v>3600</v>
      </c>
    </row>
    <row r="23" spans="3:14">
      <c r="C23" s="50" t="s">
        <v>96</v>
      </c>
      <c r="F23" s="50">
        <f>7%</f>
        <v>7.0000000000000007E-2</v>
      </c>
      <c r="J23" s="8" t="s">
        <v>22</v>
      </c>
      <c r="K23" s="50">
        <v>2.57</v>
      </c>
      <c r="L23" s="50">
        <f t="shared" si="0"/>
        <v>4800</v>
      </c>
      <c r="M23" s="50">
        <v>600</v>
      </c>
      <c r="N23" s="50">
        <v>3600</v>
      </c>
    </row>
    <row r="24" spans="3:14">
      <c r="C24" s="50" t="s">
        <v>100</v>
      </c>
      <c r="F24" s="50">
        <f>9%</f>
        <v>0.09</v>
      </c>
      <c r="G24" s="50">
        <f>ROUND(I6*3/100,-2)</f>
        <v>0</v>
      </c>
      <c r="J24" s="8" t="s">
        <v>40</v>
      </c>
      <c r="K24" s="50">
        <v>2.57</v>
      </c>
      <c r="L24" s="50">
        <f t="shared" si="0"/>
        <v>4900</v>
      </c>
      <c r="M24" s="50">
        <v>600</v>
      </c>
      <c r="N24" s="50">
        <v>3600</v>
      </c>
    </row>
    <row r="25" spans="3:14">
      <c r="C25" s="50" t="s">
        <v>97</v>
      </c>
      <c r="F25" s="50">
        <f>12%</f>
        <v>0.12</v>
      </c>
      <c r="J25" s="8" t="s">
        <v>41</v>
      </c>
      <c r="K25" s="50">
        <v>2.57</v>
      </c>
      <c r="L25" s="50">
        <f t="shared" si="0"/>
        <v>5000</v>
      </c>
      <c r="M25" s="50">
        <v>600</v>
      </c>
      <c r="N25" s="50">
        <v>3600</v>
      </c>
    </row>
    <row r="26" spans="3:14">
      <c r="J26" s="8" t="s">
        <v>42</v>
      </c>
      <c r="K26" s="50">
        <v>2.57</v>
      </c>
      <c r="L26" s="50">
        <f t="shared" si="0"/>
        <v>5100</v>
      </c>
      <c r="M26" s="50">
        <v>600</v>
      </c>
      <c r="N26" s="50">
        <v>3600</v>
      </c>
    </row>
    <row r="27" spans="3:14">
      <c r="J27" s="8" t="s">
        <v>43</v>
      </c>
      <c r="K27" s="50">
        <v>2.57</v>
      </c>
      <c r="L27" s="50">
        <f t="shared" si="0"/>
        <v>5200</v>
      </c>
      <c r="M27" s="50">
        <v>600</v>
      </c>
      <c r="N27" s="50">
        <v>3600</v>
      </c>
    </row>
    <row r="28" spans="3:14">
      <c r="J28" s="8" t="s">
        <v>44</v>
      </c>
      <c r="K28" s="50">
        <v>2.57</v>
      </c>
      <c r="L28" s="50">
        <f t="shared" si="0"/>
        <v>5300</v>
      </c>
      <c r="M28" s="50">
        <v>600</v>
      </c>
      <c r="N28" s="50">
        <v>3600</v>
      </c>
    </row>
    <row r="29" spans="3:14">
      <c r="J29" s="8" t="s">
        <v>23</v>
      </c>
      <c r="K29" s="50">
        <v>2.57</v>
      </c>
      <c r="L29" s="50">
        <f t="shared" si="0"/>
        <v>5400</v>
      </c>
      <c r="M29" s="50">
        <v>600</v>
      </c>
      <c r="N29" s="50">
        <v>3600</v>
      </c>
    </row>
    <row r="30" spans="3:14">
      <c r="J30" s="8" t="s">
        <v>45</v>
      </c>
      <c r="K30" s="50">
        <v>2.57</v>
      </c>
      <c r="L30" s="50">
        <f t="shared" si="0"/>
        <v>5500</v>
      </c>
      <c r="M30" s="50">
        <v>600</v>
      </c>
      <c r="N30" s="50">
        <v>3600</v>
      </c>
    </row>
    <row r="31" spans="3:14">
      <c r="J31" s="8" t="s">
        <v>46</v>
      </c>
      <c r="K31" s="50">
        <v>2.57</v>
      </c>
      <c r="L31" s="50">
        <f t="shared" si="0"/>
        <v>5600</v>
      </c>
      <c r="M31" s="50">
        <v>600</v>
      </c>
      <c r="N31" s="50">
        <v>3600</v>
      </c>
    </row>
    <row r="32" spans="3:14">
      <c r="J32" s="8" t="s">
        <v>47</v>
      </c>
      <c r="K32" s="50">
        <v>2.57</v>
      </c>
      <c r="L32" s="50">
        <f t="shared" si="0"/>
        <v>5700</v>
      </c>
      <c r="M32" s="50">
        <v>600</v>
      </c>
      <c r="N32" s="50">
        <v>7200</v>
      </c>
    </row>
    <row r="33" spans="10:14">
      <c r="J33" s="8" t="s">
        <v>48</v>
      </c>
      <c r="K33" s="50">
        <v>2.57</v>
      </c>
      <c r="L33" s="50">
        <f t="shared" si="0"/>
        <v>5800</v>
      </c>
      <c r="M33" s="50">
        <v>600</v>
      </c>
      <c r="N33" s="50">
        <v>7200</v>
      </c>
    </row>
    <row r="34" spans="10:14">
      <c r="J34" s="8" t="s">
        <v>49</v>
      </c>
      <c r="K34" s="50">
        <v>2.57</v>
      </c>
      <c r="L34" s="50">
        <f t="shared" si="0"/>
        <v>5900</v>
      </c>
      <c r="M34" s="50">
        <v>600</v>
      </c>
      <c r="N34" s="50">
        <v>7200</v>
      </c>
    </row>
    <row r="35" spans="10:14">
      <c r="J35" s="8" t="s">
        <v>50</v>
      </c>
      <c r="K35" s="50">
        <v>2.57</v>
      </c>
      <c r="L35" s="50">
        <f t="shared" si="0"/>
        <v>6000</v>
      </c>
      <c r="M35" s="50">
        <v>600</v>
      </c>
      <c r="N35" s="50">
        <v>7200</v>
      </c>
    </row>
    <row r="36" spans="10:14">
      <c r="J36" s="8" t="s">
        <v>51</v>
      </c>
      <c r="K36" s="50">
        <v>2.57</v>
      </c>
      <c r="L36" s="50">
        <f t="shared" si="0"/>
        <v>6100</v>
      </c>
      <c r="M36" s="50">
        <v>600</v>
      </c>
      <c r="N36" s="50">
        <v>7200</v>
      </c>
    </row>
    <row r="37" spans="10:14">
      <c r="J37" s="8" t="s">
        <v>52</v>
      </c>
      <c r="K37" s="50">
        <v>2.57</v>
      </c>
      <c r="L37" s="50">
        <f t="shared" si="0"/>
        <v>6200</v>
      </c>
      <c r="M37" s="50">
        <v>600</v>
      </c>
      <c r="N37" s="50">
        <v>7200</v>
      </c>
    </row>
    <row r="38" spans="10:14">
      <c r="J38" s="8" t="s">
        <v>53</v>
      </c>
      <c r="K38" s="50">
        <v>2.57</v>
      </c>
      <c r="L38" s="50">
        <f t="shared" si="0"/>
        <v>6300</v>
      </c>
      <c r="M38" s="50">
        <v>600</v>
      </c>
      <c r="N38" s="50">
        <v>7200</v>
      </c>
    </row>
    <row r="39" spans="10:14">
      <c r="J39" s="8" t="s">
        <v>54</v>
      </c>
      <c r="K39" s="50">
        <v>2.57</v>
      </c>
      <c r="L39" s="50">
        <f t="shared" si="0"/>
        <v>6400</v>
      </c>
      <c r="M39" s="50">
        <v>600</v>
      </c>
      <c r="N39" s="50">
        <v>7200</v>
      </c>
    </row>
    <row r="40" spans="10:14">
      <c r="J40" s="8" t="s">
        <v>24</v>
      </c>
      <c r="K40" s="50">
        <v>2.57</v>
      </c>
      <c r="L40" s="50">
        <f t="shared" si="0"/>
        <v>6600</v>
      </c>
      <c r="M40" s="50">
        <v>600</v>
      </c>
      <c r="N40" s="50">
        <v>7200</v>
      </c>
    </row>
    <row r="41" spans="10:14">
      <c r="J41" s="8" t="s">
        <v>24</v>
      </c>
      <c r="K41" s="50">
        <v>2.57</v>
      </c>
      <c r="L41" s="50">
        <v>10000</v>
      </c>
      <c r="M41" s="50">
        <v>600</v>
      </c>
      <c r="N41" s="50">
        <v>7200</v>
      </c>
    </row>
    <row r="42" spans="10:14">
      <c r="J42" s="10" t="s">
        <v>68</v>
      </c>
      <c r="K42" s="50">
        <v>2.57</v>
      </c>
      <c r="L42" s="50">
        <v>79000</v>
      </c>
      <c r="M42" s="50">
        <v>600</v>
      </c>
      <c r="N42" s="50">
        <v>7200</v>
      </c>
    </row>
    <row r="43" spans="10:14">
      <c r="J43" s="8" t="s">
        <v>25</v>
      </c>
      <c r="K43" s="50">
        <v>2.57</v>
      </c>
      <c r="L43" s="50">
        <v>75000</v>
      </c>
      <c r="M43" s="50">
        <v>600</v>
      </c>
      <c r="N43" s="50">
        <v>7200</v>
      </c>
    </row>
    <row r="44" spans="10:14">
      <c r="J44" s="10" t="s">
        <v>69</v>
      </c>
      <c r="K44" s="50">
        <v>2.57</v>
      </c>
      <c r="L44" s="50">
        <v>80000</v>
      </c>
      <c r="M44" s="50">
        <v>600</v>
      </c>
      <c r="N44" s="50">
        <v>7200</v>
      </c>
    </row>
    <row r="45" spans="10:14">
      <c r="J45" s="8" t="s">
        <v>26</v>
      </c>
      <c r="K45" s="50">
        <v>2.57</v>
      </c>
      <c r="L45" s="50">
        <v>90000</v>
      </c>
      <c r="M45" s="50">
        <v>600</v>
      </c>
      <c r="N45" s="50">
        <v>7200</v>
      </c>
    </row>
    <row r="46" spans="10:14">
      <c r="J46" s="10" t="s">
        <v>70</v>
      </c>
      <c r="K46" s="50">
        <v>2.57</v>
      </c>
      <c r="L46" s="50">
        <v>75000</v>
      </c>
      <c r="M46" s="50">
        <v>600</v>
      </c>
      <c r="N46" s="50">
        <v>7200</v>
      </c>
    </row>
    <row r="47" spans="10:14">
      <c r="J47" s="8" t="s">
        <v>27</v>
      </c>
      <c r="K47" s="50">
        <v>2.57</v>
      </c>
      <c r="L47" s="50">
        <v>80000</v>
      </c>
      <c r="M47" s="50">
        <v>600</v>
      </c>
      <c r="N47" s="50">
        <v>7200</v>
      </c>
    </row>
    <row r="48" spans="10:14">
      <c r="J48" s="8" t="s">
        <v>28</v>
      </c>
      <c r="K48" s="50">
        <v>2.57</v>
      </c>
      <c r="L48" s="50">
        <v>10000</v>
      </c>
      <c r="M48" s="50">
        <v>600</v>
      </c>
      <c r="N48" s="50">
        <v>7200</v>
      </c>
    </row>
    <row r="49" spans="10:14">
      <c r="J49" s="8" t="s">
        <v>29</v>
      </c>
      <c r="K49" s="50">
        <v>2.57</v>
      </c>
      <c r="L49" s="50">
        <v>10000</v>
      </c>
      <c r="M49" s="50">
        <v>600</v>
      </c>
      <c r="N49" s="50">
        <v>7200</v>
      </c>
    </row>
    <row r="50" spans="10:14">
      <c r="J50" s="8" t="s">
        <v>30</v>
      </c>
      <c r="K50" s="50">
        <v>2.57</v>
      </c>
      <c r="L50" s="50">
        <v>10000</v>
      </c>
      <c r="M50" s="50">
        <v>600</v>
      </c>
      <c r="N50" s="50">
        <v>7200</v>
      </c>
    </row>
    <row r="51" spans="10:14">
      <c r="J51" s="8">
        <v>80000</v>
      </c>
      <c r="K51" s="50">
        <v>2.57</v>
      </c>
      <c r="L51" s="50">
        <v>10000</v>
      </c>
      <c r="M51" s="50">
        <v>600</v>
      </c>
      <c r="N51" s="50">
        <v>7200</v>
      </c>
    </row>
    <row r="52" spans="10:14">
      <c r="J52" s="8">
        <v>90000</v>
      </c>
      <c r="K52" s="50">
        <v>2.57</v>
      </c>
      <c r="L52" s="50">
        <v>10000</v>
      </c>
      <c r="M52" s="50">
        <v>600</v>
      </c>
      <c r="N52" s="50">
        <v>7200</v>
      </c>
    </row>
  </sheetData>
  <mergeCells count="2">
    <mergeCell ref="A1:B1"/>
    <mergeCell ref="C14:F14"/>
  </mergeCells>
  <dataValidations count="3">
    <dataValidation type="list" allowBlank="1" showInputMessage="1" showErrorMessage="1" sqref="B7" xr:uid="{00000000-0002-0000-0300-000000000000}">
      <formula1>$O$4:$O$8</formula1>
    </dataValidation>
    <dataValidation type="list" allowBlank="1" showInputMessage="1" showErrorMessage="1" sqref="B9" xr:uid="{00000000-0002-0000-0300-000001000000}">
      <formula1>$R$4:$R$6</formula1>
    </dataValidation>
    <dataValidation type="list" allowBlank="1" showInputMessage="1" showErrorMessage="1" sqref="B5" xr:uid="{00000000-0002-0000-0300-000002000000}">
      <formula1>$J$3:$J$52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4:AX45"/>
  <sheetViews>
    <sheetView topLeftCell="AP4" workbookViewId="0">
      <selection activeCell="B5" sqref="B5:AX5"/>
    </sheetView>
  </sheetViews>
  <sheetFormatPr defaultColWidth="9.109375" defaultRowHeight="22.2"/>
  <cols>
    <col min="1" max="1" width="9.109375" style="12"/>
    <col min="2" max="2" width="14.88671875" style="12" bestFit="1" customWidth="1"/>
    <col min="3" max="3" width="24.88671875" style="12" customWidth="1"/>
    <col min="4" max="52" width="16.109375" style="12" customWidth="1"/>
    <col min="53" max="16384" width="9.109375" style="12"/>
  </cols>
  <sheetData>
    <row r="4" spans="1:50" s="11" customFormat="1" ht="66.599999999999994">
      <c r="A4" s="7" t="s">
        <v>1</v>
      </c>
      <c r="B4" s="8" t="s">
        <v>56</v>
      </c>
      <c r="C4" s="8" t="s">
        <v>57</v>
      </c>
      <c r="D4" s="8" t="s">
        <v>58</v>
      </c>
      <c r="E4" s="9" t="s">
        <v>59</v>
      </c>
      <c r="F4" s="8" t="s">
        <v>12</v>
      </c>
      <c r="G4" s="8" t="s">
        <v>15</v>
      </c>
      <c r="H4" s="8" t="s">
        <v>17</v>
      </c>
      <c r="I4" s="8" t="s">
        <v>18</v>
      </c>
      <c r="J4" s="9" t="s">
        <v>60</v>
      </c>
      <c r="K4" s="8" t="s">
        <v>19</v>
      </c>
      <c r="L4" s="9" t="s">
        <v>61</v>
      </c>
      <c r="M4" s="8" t="s">
        <v>62</v>
      </c>
      <c r="N4" s="9" t="s">
        <v>63</v>
      </c>
      <c r="O4" s="9" t="s">
        <v>64</v>
      </c>
      <c r="P4" s="8" t="s">
        <v>13</v>
      </c>
      <c r="Q4" s="8" t="s">
        <v>36</v>
      </c>
      <c r="R4" s="8" t="s">
        <v>37</v>
      </c>
      <c r="S4" s="8" t="s">
        <v>38</v>
      </c>
      <c r="T4" s="9" t="s">
        <v>21</v>
      </c>
      <c r="U4" s="8" t="s">
        <v>22</v>
      </c>
      <c r="V4" s="8" t="s">
        <v>40</v>
      </c>
      <c r="W4" s="8" t="s">
        <v>41</v>
      </c>
      <c r="X4" s="8" t="s">
        <v>42</v>
      </c>
      <c r="Y4" s="8" t="s">
        <v>43</v>
      </c>
      <c r="Z4" s="8" t="s">
        <v>44</v>
      </c>
      <c r="AA4" s="8" t="s">
        <v>23</v>
      </c>
      <c r="AB4" s="8" t="s">
        <v>45</v>
      </c>
      <c r="AC4" s="8" t="s">
        <v>46</v>
      </c>
      <c r="AD4" s="8" t="s">
        <v>47</v>
      </c>
      <c r="AE4" s="8" t="s">
        <v>48</v>
      </c>
      <c r="AF4" s="8" t="s">
        <v>49</v>
      </c>
      <c r="AG4" s="8" t="s">
        <v>50</v>
      </c>
      <c r="AH4" s="8" t="s">
        <v>51</v>
      </c>
      <c r="AI4" s="8" t="s">
        <v>52</v>
      </c>
      <c r="AJ4" s="8" t="s">
        <v>53</v>
      </c>
      <c r="AK4" s="8" t="s">
        <v>54</v>
      </c>
      <c r="AL4" s="8" t="s">
        <v>24</v>
      </c>
      <c r="AM4" s="8" t="s">
        <v>24</v>
      </c>
      <c r="AN4" s="10" t="s">
        <v>68</v>
      </c>
      <c r="AO4" s="8" t="s">
        <v>25</v>
      </c>
      <c r="AP4" s="10" t="s">
        <v>69</v>
      </c>
      <c r="AQ4" s="8" t="s">
        <v>26</v>
      </c>
      <c r="AR4" s="10" t="s">
        <v>70</v>
      </c>
      <c r="AS4" s="8" t="s">
        <v>27</v>
      </c>
      <c r="AT4" s="8" t="s">
        <v>28</v>
      </c>
      <c r="AU4" s="8" t="s">
        <v>29</v>
      </c>
      <c r="AV4" s="8" t="s">
        <v>30</v>
      </c>
      <c r="AW4" s="8">
        <v>80000</v>
      </c>
      <c r="AX4" s="8">
        <v>90000</v>
      </c>
    </row>
    <row r="5" spans="1:50">
      <c r="B5" s="13">
        <v>0</v>
      </c>
      <c r="C5" s="13">
        <v>0</v>
      </c>
      <c r="D5" s="13">
        <v>0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>
        <v>0</v>
      </c>
      <c r="V5" s="13">
        <v>0</v>
      </c>
      <c r="W5" s="13">
        <v>0</v>
      </c>
      <c r="X5" s="13">
        <v>0</v>
      </c>
      <c r="Y5" s="13">
        <v>0</v>
      </c>
      <c r="Z5" s="13">
        <v>0</v>
      </c>
      <c r="AA5" s="13">
        <v>0</v>
      </c>
      <c r="AB5" s="13">
        <v>0</v>
      </c>
      <c r="AC5" s="13">
        <v>0</v>
      </c>
      <c r="AD5" s="13">
        <v>0</v>
      </c>
      <c r="AE5" s="13">
        <v>0</v>
      </c>
      <c r="AF5" s="13">
        <v>0</v>
      </c>
      <c r="AG5" s="13">
        <v>0</v>
      </c>
      <c r="AH5" s="13">
        <v>0</v>
      </c>
      <c r="AI5" s="13">
        <v>0</v>
      </c>
      <c r="AJ5" s="13">
        <v>0</v>
      </c>
      <c r="AK5" s="13">
        <v>0</v>
      </c>
      <c r="AL5" s="13">
        <v>0</v>
      </c>
      <c r="AM5" s="13">
        <v>0</v>
      </c>
      <c r="AN5" s="13">
        <v>0</v>
      </c>
      <c r="AO5" s="13">
        <v>0</v>
      </c>
      <c r="AP5" s="13">
        <v>0</v>
      </c>
      <c r="AQ5" s="13">
        <v>0</v>
      </c>
      <c r="AR5" s="13">
        <v>0</v>
      </c>
      <c r="AS5" s="13">
        <v>0</v>
      </c>
      <c r="AT5" s="13">
        <v>0</v>
      </c>
      <c r="AU5" s="13">
        <v>0</v>
      </c>
      <c r="AV5" s="13">
        <v>0</v>
      </c>
      <c r="AW5" s="13">
        <v>0</v>
      </c>
      <c r="AX5" s="13">
        <v>0</v>
      </c>
    </row>
    <row r="6" spans="1:50">
      <c r="B6" s="13">
        <v>15000</v>
      </c>
      <c r="C6" s="13">
        <v>15300</v>
      </c>
      <c r="D6" s="13">
        <v>16600</v>
      </c>
      <c r="E6" s="13">
        <v>17100</v>
      </c>
      <c r="F6" s="13">
        <v>18000</v>
      </c>
      <c r="G6" s="13">
        <v>19900</v>
      </c>
      <c r="H6" s="13">
        <v>21700</v>
      </c>
      <c r="I6" s="13">
        <v>25500</v>
      </c>
      <c r="J6" s="13">
        <v>26400</v>
      </c>
      <c r="K6" s="13">
        <v>29200</v>
      </c>
      <c r="L6" s="13">
        <v>30100</v>
      </c>
      <c r="M6" s="13">
        <v>30100</v>
      </c>
      <c r="N6" s="13">
        <v>32000</v>
      </c>
      <c r="O6" s="13">
        <v>35400</v>
      </c>
      <c r="P6" s="13">
        <v>35400</v>
      </c>
      <c r="Q6" s="13">
        <v>38600</v>
      </c>
      <c r="R6" s="13">
        <v>41800</v>
      </c>
      <c r="S6" s="13">
        <v>44900</v>
      </c>
      <c r="T6" s="13">
        <v>44900</v>
      </c>
      <c r="U6" s="13">
        <v>47600</v>
      </c>
      <c r="V6" s="13">
        <v>49100</v>
      </c>
      <c r="W6" s="13">
        <v>49100</v>
      </c>
      <c r="X6" s="13">
        <v>49100</v>
      </c>
      <c r="Y6" s="13">
        <v>49100</v>
      </c>
      <c r="Z6" s="13">
        <v>49100</v>
      </c>
      <c r="AA6" s="14">
        <v>56100</v>
      </c>
      <c r="AB6" s="14">
        <v>56100</v>
      </c>
      <c r="AC6" s="14">
        <v>56100</v>
      </c>
      <c r="AD6" s="15">
        <v>57100</v>
      </c>
      <c r="AE6" s="15">
        <v>60000</v>
      </c>
      <c r="AF6" s="15">
        <v>60000</v>
      </c>
      <c r="AG6" s="15">
        <v>60000</v>
      </c>
      <c r="AH6" s="15">
        <v>60000</v>
      </c>
      <c r="AI6" s="15">
        <v>60000</v>
      </c>
      <c r="AJ6" s="15">
        <v>60000</v>
      </c>
      <c r="AK6" s="15">
        <v>60000</v>
      </c>
      <c r="AL6" s="6">
        <v>67700</v>
      </c>
      <c r="AM6" s="6">
        <v>67700</v>
      </c>
      <c r="AN6" s="15">
        <v>71100</v>
      </c>
      <c r="AO6" s="15">
        <v>78800</v>
      </c>
      <c r="AP6" s="6">
        <v>82200</v>
      </c>
      <c r="AQ6" s="14">
        <v>118500</v>
      </c>
      <c r="AR6" s="14">
        <v>124800</v>
      </c>
      <c r="AS6" s="14">
        <v>131100</v>
      </c>
      <c r="AT6" s="15">
        <v>144200</v>
      </c>
      <c r="AU6" s="16">
        <v>182200</v>
      </c>
      <c r="AV6" s="16">
        <v>182200</v>
      </c>
      <c r="AW6" s="16">
        <v>182200</v>
      </c>
      <c r="AX6" s="16">
        <v>182200</v>
      </c>
    </row>
    <row r="7" spans="1:50">
      <c r="B7" s="13">
        <v>15500</v>
      </c>
      <c r="C7" s="13">
        <v>15800</v>
      </c>
      <c r="D7" s="13">
        <v>17100</v>
      </c>
      <c r="E7" s="13">
        <v>17600</v>
      </c>
      <c r="F7" s="13">
        <v>18500</v>
      </c>
      <c r="G7" s="13">
        <v>20500</v>
      </c>
      <c r="H7" s="13">
        <v>22400</v>
      </c>
      <c r="I7" s="13">
        <v>26300</v>
      </c>
      <c r="J7" s="13">
        <v>27200</v>
      </c>
      <c r="K7" s="13">
        <v>30100</v>
      </c>
      <c r="L7" s="13">
        <v>31000</v>
      </c>
      <c r="M7" s="13">
        <v>31000</v>
      </c>
      <c r="N7" s="13">
        <v>33000</v>
      </c>
      <c r="O7" s="13">
        <v>36500</v>
      </c>
      <c r="P7" s="13">
        <v>36500</v>
      </c>
      <c r="Q7" s="13">
        <v>39800</v>
      </c>
      <c r="R7" s="13">
        <v>43100</v>
      </c>
      <c r="S7" s="13">
        <v>46200</v>
      </c>
      <c r="T7" s="13">
        <v>46200</v>
      </c>
      <c r="U7" s="13">
        <v>49000</v>
      </c>
      <c r="V7" s="13">
        <v>50600</v>
      </c>
      <c r="W7" s="13">
        <v>50600</v>
      </c>
      <c r="X7" s="13">
        <v>50600</v>
      </c>
      <c r="Y7" s="13">
        <v>50600</v>
      </c>
      <c r="Z7" s="13">
        <v>50600</v>
      </c>
      <c r="AA7" s="14">
        <v>57800</v>
      </c>
      <c r="AB7" s="14">
        <v>57800</v>
      </c>
      <c r="AC7" s="14">
        <v>57800</v>
      </c>
      <c r="AD7" s="15">
        <v>58800</v>
      </c>
      <c r="AE7" s="15">
        <v>61800</v>
      </c>
      <c r="AF7" s="15">
        <v>61800</v>
      </c>
      <c r="AG7" s="15">
        <v>61800</v>
      </c>
      <c r="AH7" s="15">
        <v>61800</v>
      </c>
      <c r="AI7" s="15">
        <v>61800</v>
      </c>
      <c r="AJ7" s="15">
        <v>61800</v>
      </c>
      <c r="AK7" s="15">
        <v>61800</v>
      </c>
      <c r="AL7" s="6">
        <v>69700</v>
      </c>
      <c r="AM7" s="6">
        <v>69700</v>
      </c>
      <c r="AN7" s="15">
        <v>73200</v>
      </c>
      <c r="AO7" s="15">
        <v>81200</v>
      </c>
      <c r="AP7" s="6">
        <v>84700</v>
      </c>
      <c r="AQ7" s="14">
        <v>122100</v>
      </c>
      <c r="AR7" s="14">
        <v>128500</v>
      </c>
      <c r="AS7" s="14">
        <v>135000</v>
      </c>
      <c r="AT7" s="15">
        <v>148500</v>
      </c>
      <c r="AU7" s="16">
        <v>187700</v>
      </c>
      <c r="AV7" s="16">
        <v>187700</v>
      </c>
      <c r="AW7" s="16">
        <v>182200</v>
      </c>
      <c r="AX7" s="16">
        <v>182200</v>
      </c>
    </row>
    <row r="8" spans="1:50">
      <c r="B8" s="13">
        <v>16000</v>
      </c>
      <c r="C8" s="13">
        <v>16300</v>
      </c>
      <c r="D8" s="13">
        <v>17600</v>
      </c>
      <c r="E8" s="13">
        <v>18100</v>
      </c>
      <c r="F8" s="13">
        <v>19100</v>
      </c>
      <c r="G8" s="13">
        <v>21100</v>
      </c>
      <c r="H8" s="13">
        <v>23100</v>
      </c>
      <c r="I8" s="13">
        <v>27100</v>
      </c>
      <c r="J8" s="13">
        <v>28000</v>
      </c>
      <c r="K8" s="13">
        <v>31000</v>
      </c>
      <c r="L8" s="13">
        <v>31900</v>
      </c>
      <c r="M8" s="13">
        <v>31900</v>
      </c>
      <c r="N8" s="13">
        <v>34000</v>
      </c>
      <c r="O8" s="13">
        <v>37600</v>
      </c>
      <c r="P8" s="13">
        <v>37600</v>
      </c>
      <c r="Q8" s="13">
        <v>41000</v>
      </c>
      <c r="R8" s="13">
        <v>44400</v>
      </c>
      <c r="S8" s="13">
        <v>47600</v>
      </c>
      <c r="T8" s="13">
        <v>47600</v>
      </c>
      <c r="U8" s="13">
        <v>50500</v>
      </c>
      <c r="V8" s="13">
        <v>52100</v>
      </c>
      <c r="W8" s="13">
        <v>52100</v>
      </c>
      <c r="X8" s="13">
        <v>52100</v>
      </c>
      <c r="Y8" s="13">
        <v>52100</v>
      </c>
      <c r="Z8" s="13">
        <v>52100</v>
      </c>
      <c r="AA8" s="14">
        <v>59500</v>
      </c>
      <c r="AB8" s="14">
        <v>59500</v>
      </c>
      <c r="AC8" s="14">
        <v>59500</v>
      </c>
      <c r="AD8" s="15">
        <v>60600</v>
      </c>
      <c r="AE8" s="15">
        <v>63700</v>
      </c>
      <c r="AF8" s="15">
        <v>63700</v>
      </c>
      <c r="AG8" s="15">
        <v>63700</v>
      </c>
      <c r="AH8" s="15">
        <v>63700</v>
      </c>
      <c r="AI8" s="15">
        <v>63700</v>
      </c>
      <c r="AJ8" s="15">
        <v>63700</v>
      </c>
      <c r="AK8" s="15">
        <v>63700</v>
      </c>
      <c r="AL8" s="6">
        <v>71800</v>
      </c>
      <c r="AM8" s="6">
        <v>71800</v>
      </c>
      <c r="AN8" s="15">
        <v>75400</v>
      </c>
      <c r="AO8" s="15">
        <v>83600</v>
      </c>
      <c r="AP8" s="6">
        <v>87200</v>
      </c>
      <c r="AQ8" s="14">
        <v>125800</v>
      </c>
      <c r="AR8" s="14">
        <v>132400</v>
      </c>
      <c r="AS8" s="14">
        <v>139100</v>
      </c>
      <c r="AT8" s="15">
        <v>153000</v>
      </c>
      <c r="AU8" s="16">
        <v>193300</v>
      </c>
      <c r="AV8" s="16">
        <v>193300</v>
      </c>
      <c r="AW8" s="16">
        <v>182200</v>
      </c>
      <c r="AX8" s="16">
        <v>182200</v>
      </c>
    </row>
    <row r="9" spans="1:50">
      <c r="B9" s="13">
        <v>16500</v>
      </c>
      <c r="C9" s="13">
        <v>16800</v>
      </c>
      <c r="D9" s="13">
        <v>18100</v>
      </c>
      <c r="E9" s="13">
        <v>18600</v>
      </c>
      <c r="F9" s="13">
        <v>19700</v>
      </c>
      <c r="G9" s="13">
        <v>21700</v>
      </c>
      <c r="H9" s="13">
        <v>23800</v>
      </c>
      <c r="I9" s="13">
        <v>27900</v>
      </c>
      <c r="J9" s="13">
        <v>28800</v>
      </c>
      <c r="K9" s="13">
        <v>31900</v>
      </c>
      <c r="L9" s="13">
        <v>32900</v>
      </c>
      <c r="M9" s="13">
        <v>32900</v>
      </c>
      <c r="N9" s="13">
        <v>35000</v>
      </c>
      <c r="O9" s="13">
        <v>38700</v>
      </c>
      <c r="P9" s="13">
        <v>38700</v>
      </c>
      <c r="Q9" s="13">
        <v>42200</v>
      </c>
      <c r="R9" s="13">
        <v>45700</v>
      </c>
      <c r="S9" s="13">
        <v>49000</v>
      </c>
      <c r="T9" s="13">
        <v>49000</v>
      </c>
      <c r="U9" s="13">
        <v>52000</v>
      </c>
      <c r="V9" s="13">
        <v>53700</v>
      </c>
      <c r="W9" s="13">
        <v>53700</v>
      </c>
      <c r="X9" s="13">
        <v>53700</v>
      </c>
      <c r="Y9" s="13">
        <v>53700</v>
      </c>
      <c r="Z9" s="13">
        <v>53700</v>
      </c>
      <c r="AA9" s="14">
        <v>61300</v>
      </c>
      <c r="AB9" s="14">
        <v>61300</v>
      </c>
      <c r="AC9" s="14">
        <v>61300</v>
      </c>
      <c r="AD9" s="15">
        <v>62400</v>
      </c>
      <c r="AE9" s="15">
        <v>65600</v>
      </c>
      <c r="AF9" s="15">
        <v>65600</v>
      </c>
      <c r="AG9" s="15">
        <v>65600</v>
      </c>
      <c r="AH9" s="15">
        <v>65600</v>
      </c>
      <c r="AI9" s="15">
        <v>65600</v>
      </c>
      <c r="AJ9" s="15">
        <v>65600</v>
      </c>
      <c r="AK9" s="15">
        <v>65600</v>
      </c>
      <c r="AL9" s="6">
        <v>74000</v>
      </c>
      <c r="AM9" s="6">
        <v>74000</v>
      </c>
      <c r="AN9" s="15">
        <v>77700</v>
      </c>
      <c r="AO9" s="15">
        <v>86100</v>
      </c>
      <c r="AP9" s="6">
        <v>89800</v>
      </c>
      <c r="AQ9" s="14">
        <v>129600</v>
      </c>
      <c r="AR9" s="14">
        <v>136400</v>
      </c>
      <c r="AS9" s="14">
        <v>143300</v>
      </c>
      <c r="AT9" s="15">
        <v>157600</v>
      </c>
      <c r="AU9" s="16">
        <v>199100</v>
      </c>
      <c r="AV9" s="16">
        <v>199100</v>
      </c>
      <c r="AW9" s="16">
        <v>182200</v>
      </c>
      <c r="AX9" s="16">
        <v>182200</v>
      </c>
    </row>
    <row r="10" spans="1:50">
      <c r="B10" s="13">
        <v>17000</v>
      </c>
      <c r="C10" s="13">
        <v>17300</v>
      </c>
      <c r="D10" s="13">
        <v>18600</v>
      </c>
      <c r="E10" s="13">
        <v>19200</v>
      </c>
      <c r="F10" s="13">
        <v>20300</v>
      </c>
      <c r="G10" s="13">
        <v>22400</v>
      </c>
      <c r="H10" s="13">
        <v>24500</v>
      </c>
      <c r="I10" s="13">
        <v>28700</v>
      </c>
      <c r="J10" s="13">
        <v>29700</v>
      </c>
      <c r="K10" s="13">
        <v>32900</v>
      </c>
      <c r="L10" s="13">
        <v>33900</v>
      </c>
      <c r="M10" s="13">
        <v>33900</v>
      </c>
      <c r="N10" s="13">
        <v>36100</v>
      </c>
      <c r="O10" s="13">
        <v>39900</v>
      </c>
      <c r="P10" s="13">
        <v>39900</v>
      </c>
      <c r="Q10" s="13">
        <v>43500</v>
      </c>
      <c r="R10" s="13">
        <v>47100</v>
      </c>
      <c r="S10" s="13">
        <v>50500</v>
      </c>
      <c r="T10" s="13">
        <v>50500</v>
      </c>
      <c r="U10" s="13">
        <v>53600</v>
      </c>
      <c r="V10" s="13">
        <v>55300</v>
      </c>
      <c r="W10" s="13">
        <v>55300</v>
      </c>
      <c r="X10" s="13">
        <v>55300</v>
      </c>
      <c r="Y10" s="13">
        <v>55300</v>
      </c>
      <c r="Z10" s="13">
        <v>55300</v>
      </c>
      <c r="AA10" s="14">
        <v>63100</v>
      </c>
      <c r="AB10" s="14">
        <v>63100</v>
      </c>
      <c r="AC10" s="14">
        <v>63100</v>
      </c>
      <c r="AD10" s="15">
        <v>64300</v>
      </c>
      <c r="AE10" s="15">
        <v>67600</v>
      </c>
      <c r="AF10" s="15">
        <v>67600</v>
      </c>
      <c r="AG10" s="15">
        <v>67600</v>
      </c>
      <c r="AH10" s="15">
        <v>67600</v>
      </c>
      <c r="AI10" s="15">
        <v>67600</v>
      </c>
      <c r="AJ10" s="15">
        <v>67600</v>
      </c>
      <c r="AK10" s="15">
        <v>67600</v>
      </c>
      <c r="AL10" s="6">
        <v>76200</v>
      </c>
      <c r="AM10" s="6">
        <v>76200</v>
      </c>
      <c r="AN10" s="15">
        <v>80000</v>
      </c>
      <c r="AO10" s="15">
        <v>88700</v>
      </c>
      <c r="AP10" s="6">
        <v>92500</v>
      </c>
      <c r="AQ10" s="14">
        <v>133500</v>
      </c>
      <c r="AR10" s="14">
        <v>140500</v>
      </c>
      <c r="AS10" s="14">
        <v>147600</v>
      </c>
      <c r="AT10" s="15">
        <v>162300</v>
      </c>
      <c r="AU10" s="16">
        <v>205100</v>
      </c>
      <c r="AV10" s="16">
        <v>205100</v>
      </c>
      <c r="AW10" s="16">
        <v>182200</v>
      </c>
      <c r="AX10" s="16">
        <v>182200</v>
      </c>
    </row>
    <row r="11" spans="1:50">
      <c r="B11" s="13">
        <v>17500</v>
      </c>
      <c r="C11" s="13">
        <v>17800</v>
      </c>
      <c r="D11" s="13">
        <v>19200</v>
      </c>
      <c r="E11" s="13">
        <v>19800</v>
      </c>
      <c r="F11" s="13">
        <v>20900</v>
      </c>
      <c r="G11" s="13">
        <v>23100</v>
      </c>
      <c r="H11" s="13">
        <v>25200</v>
      </c>
      <c r="I11" s="13">
        <v>29600</v>
      </c>
      <c r="J11" s="13">
        <v>30600</v>
      </c>
      <c r="K11" s="13">
        <v>33900</v>
      </c>
      <c r="L11" s="13">
        <v>34900</v>
      </c>
      <c r="M11" s="13">
        <v>34900</v>
      </c>
      <c r="N11" s="13">
        <v>37200</v>
      </c>
      <c r="O11" s="13">
        <v>41100</v>
      </c>
      <c r="P11" s="13">
        <v>41100</v>
      </c>
      <c r="Q11" s="13">
        <v>44800</v>
      </c>
      <c r="R11" s="13">
        <v>48500</v>
      </c>
      <c r="S11" s="13">
        <v>52000</v>
      </c>
      <c r="T11" s="13">
        <v>52000</v>
      </c>
      <c r="U11" s="13">
        <v>55200</v>
      </c>
      <c r="V11" s="13">
        <v>57000</v>
      </c>
      <c r="W11" s="13">
        <v>57000</v>
      </c>
      <c r="X11" s="13">
        <v>57000</v>
      </c>
      <c r="Y11" s="13">
        <v>57000</v>
      </c>
      <c r="Z11" s="13">
        <v>57000</v>
      </c>
      <c r="AA11" s="14">
        <v>65000</v>
      </c>
      <c r="AB11" s="14">
        <v>65000</v>
      </c>
      <c r="AC11" s="14">
        <v>65000</v>
      </c>
      <c r="AD11" s="15">
        <v>66200</v>
      </c>
      <c r="AE11" s="15">
        <v>69600</v>
      </c>
      <c r="AF11" s="15">
        <v>69600</v>
      </c>
      <c r="AG11" s="15">
        <v>69600</v>
      </c>
      <c r="AH11" s="15">
        <v>69600</v>
      </c>
      <c r="AI11" s="15">
        <v>69600</v>
      </c>
      <c r="AJ11" s="15">
        <v>69600</v>
      </c>
      <c r="AK11" s="15">
        <v>69600</v>
      </c>
      <c r="AL11" s="6">
        <v>78500</v>
      </c>
      <c r="AM11" s="6">
        <v>78500</v>
      </c>
      <c r="AN11" s="15">
        <v>82400</v>
      </c>
      <c r="AO11" s="15">
        <v>91400</v>
      </c>
      <c r="AP11" s="6">
        <v>95300</v>
      </c>
      <c r="AQ11" s="14">
        <v>137500</v>
      </c>
      <c r="AR11" s="14">
        <v>144700</v>
      </c>
      <c r="AS11" s="14">
        <v>152000</v>
      </c>
      <c r="AT11" s="15">
        <v>167200</v>
      </c>
      <c r="AU11" s="16">
        <v>211300</v>
      </c>
      <c r="AV11" s="16">
        <v>211300</v>
      </c>
      <c r="AW11" s="16">
        <v>182200</v>
      </c>
      <c r="AX11" s="16">
        <v>182200</v>
      </c>
    </row>
    <row r="12" spans="1:50">
      <c r="B12" s="13">
        <v>18000</v>
      </c>
      <c r="C12" s="13">
        <v>18300</v>
      </c>
      <c r="D12" s="13">
        <v>19800</v>
      </c>
      <c r="E12" s="13">
        <v>20400</v>
      </c>
      <c r="F12" s="13">
        <v>21500</v>
      </c>
      <c r="G12" s="13">
        <v>23800</v>
      </c>
      <c r="H12" s="13">
        <v>26000</v>
      </c>
      <c r="I12" s="13">
        <v>30500</v>
      </c>
      <c r="J12" s="13">
        <v>31500</v>
      </c>
      <c r="K12" s="13">
        <v>34900</v>
      </c>
      <c r="L12" s="13">
        <v>35900</v>
      </c>
      <c r="M12" s="13">
        <v>35900</v>
      </c>
      <c r="N12" s="13">
        <v>38300</v>
      </c>
      <c r="O12" s="13">
        <v>42300</v>
      </c>
      <c r="P12" s="13">
        <v>42300</v>
      </c>
      <c r="Q12" s="13">
        <v>46100</v>
      </c>
      <c r="R12" s="13">
        <v>50000</v>
      </c>
      <c r="S12" s="13">
        <v>53600</v>
      </c>
      <c r="T12" s="13">
        <v>53600</v>
      </c>
      <c r="U12" s="13">
        <v>56900</v>
      </c>
      <c r="V12" s="13">
        <v>58700</v>
      </c>
      <c r="W12" s="13">
        <v>58700</v>
      </c>
      <c r="X12" s="13">
        <v>58700</v>
      </c>
      <c r="Y12" s="13">
        <v>58700</v>
      </c>
      <c r="Z12" s="13">
        <v>58700</v>
      </c>
      <c r="AA12" s="14">
        <v>67000</v>
      </c>
      <c r="AB12" s="14">
        <v>67000</v>
      </c>
      <c r="AC12" s="14">
        <v>67000</v>
      </c>
      <c r="AD12" s="15">
        <v>68200</v>
      </c>
      <c r="AE12" s="15">
        <v>71700</v>
      </c>
      <c r="AF12" s="15">
        <v>71700</v>
      </c>
      <c r="AG12" s="15">
        <v>71700</v>
      </c>
      <c r="AH12" s="15">
        <v>71700</v>
      </c>
      <c r="AI12" s="15">
        <v>71700</v>
      </c>
      <c r="AJ12" s="15">
        <v>71700</v>
      </c>
      <c r="AK12" s="15">
        <v>71700</v>
      </c>
      <c r="AL12" s="6">
        <v>80900</v>
      </c>
      <c r="AM12" s="6">
        <v>80900</v>
      </c>
      <c r="AN12" s="15">
        <v>84900</v>
      </c>
      <c r="AO12" s="15">
        <v>94100</v>
      </c>
      <c r="AP12" s="6">
        <v>98200</v>
      </c>
      <c r="AQ12" s="14">
        <v>141600</v>
      </c>
      <c r="AR12" s="14">
        <v>149000</v>
      </c>
      <c r="AS12" s="14">
        <v>156600</v>
      </c>
      <c r="AT12" s="15">
        <v>172200</v>
      </c>
      <c r="AU12" s="16">
        <v>217600</v>
      </c>
      <c r="AV12" s="16">
        <v>217600</v>
      </c>
      <c r="AW12" s="16">
        <v>182200</v>
      </c>
      <c r="AX12" s="16">
        <v>182200</v>
      </c>
    </row>
    <row r="13" spans="1:50">
      <c r="B13" s="13">
        <v>18500</v>
      </c>
      <c r="C13" s="13">
        <v>18800</v>
      </c>
      <c r="D13" s="13">
        <v>20400</v>
      </c>
      <c r="E13" s="13">
        <v>21000</v>
      </c>
      <c r="F13" s="13">
        <v>22100</v>
      </c>
      <c r="G13" s="13">
        <v>24500</v>
      </c>
      <c r="H13" s="13">
        <v>26800</v>
      </c>
      <c r="I13" s="13">
        <v>31400</v>
      </c>
      <c r="J13" s="13">
        <v>32400</v>
      </c>
      <c r="K13" s="13">
        <v>35900</v>
      </c>
      <c r="L13" s="13">
        <v>37000</v>
      </c>
      <c r="M13" s="13">
        <v>37000</v>
      </c>
      <c r="N13" s="13">
        <v>39400</v>
      </c>
      <c r="O13" s="13">
        <v>43600</v>
      </c>
      <c r="P13" s="13">
        <v>43600</v>
      </c>
      <c r="Q13" s="13">
        <v>47500</v>
      </c>
      <c r="R13" s="13">
        <v>51500</v>
      </c>
      <c r="S13" s="13">
        <v>55200</v>
      </c>
      <c r="T13" s="13">
        <v>55200</v>
      </c>
      <c r="U13" s="13">
        <v>58600</v>
      </c>
      <c r="V13" s="13">
        <v>60500</v>
      </c>
      <c r="W13" s="13">
        <v>60500</v>
      </c>
      <c r="X13" s="13">
        <v>60500</v>
      </c>
      <c r="Y13" s="13">
        <v>60500</v>
      </c>
      <c r="Z13" s="13">
        <v>60500</v>
      </c>
      <c r="AA13" s="14">
        <v>69000</v>
      </c>
      <c r="AB13" s="14">
        <v>69000</v>
      </c>
      <c r="AC13" s="14">
        <v>69000</v>
      </c>
      <c r="AD13" s="15">
        <v>70200</v>
      </c>
      <c r="AE13" s="15">
        <v>73900</v>
      </c>
      <c r="AF13" s="15">
        <v>73900</v>
      </c>
      <c r="AG13" s="15">
        <v>73900</v>
      </c>
      <c r="AH13" s="15">
        <v>73900</v>
      </c>
      <c r="AI13" s="15">
        <v>73900</v>
      </c>
      <c r="AJ13" s="15">
        <v>73900</v>
      </c>
      <c r="AK13" s="15">
        <v>73900</v>
      </c>
      <c r="AL13" s="6">
        <v>83300</v>
      </c>
      <c r="AM13" s="6">
        <v>83300</v>
      </c>
      <c r="AN13" s="15">
        <v>87400</v>
      </c>
      <c r="AO13" s="15">
        <v>96900</v>
      </c>
      <c r="AP13" s="6">
        <v>101100</v>
      </c>
      <c r="AQ13" s="14">
        <v>145800</v>
      </c>
      <c r="AR13" s="14">
        <v>153500</v>
      </c>
      <c r="AS13" s="14">
        <v>161300</v>
      </c>
      <c r="AT13" s="15">
        <v>177400</v>
      </c>
      <c r="AU13" s="12">
        <v>220000</v>
      </c>
      <c r="AV13" s="12">
        <v>220000</v>
      </c>
      <c r="AW13" s="12">
        <v>182200</v>
      </c>
      <c r="AX13" s="12">
        <v>182200</v>
      </c>
    </row>
    <row r="14" spans="1:50">
      <c r="B14" s="13">
        <v>19100</v>
      </c>
      <c r="C14" s="13">
        <v>19400</v>
      </c>
      <c r="D14" s="13">
        <v>21000</v>
      </c>
      <c r="E14" s="13">
        <v>21600</v>
      </c>
      <c r="F14" s="13">
        <v>22800</v>
      </c>
      <c r="G14" s="13">
        <v>25200</v>
      </c>
      <c r="H14" s="13">
        <v>27600</v>
      </c>
      <c r="I14" s="13">
        <v>32300</v>
      </c>
      <c r="J14" s="13">
        <v>33400</v>
      </c>
      <c r="K14" s="13">
        <v>37000</v>
      </c>
      <c r="L14" s="13">
        <v>38100</v>
      </c>
      <c r="M14" s="13">
        <v>38100</v>
      </c>
      <c r="N14" s="13">
        <v>40600</v>
      </c>
      <c r="O14" s="13">
        <v>44900</v>
      </c>
      <c r="P14" s="13">
        <v>44900</v>
      </c>
      <c r="Q14" s="13">
        <v>48900</v>
      </c>
      <c r="R14" s="13">
        <v>53000</v>
      </c>
      <c r="S14" s="13">
        <v>56900</v>
      </c>
      <c r="T14" s="13">
        <v>56900</v>
      </c>
      <c r="U14" s="13">
        <v>60400</v>
      </c>
      <c r="V14" s="13">
        <v>62300</v>
      </c>
      <c r="W14" s="13">
        <v>62300</v>
      </c>
      <c r="X14" s="13">
        <v>62300</v>
      </c>
      <c r="Y14" s="13">
        <v>62300</v>
      </c>
      <c r="Z14" s="13">
        <v>62300</v>
      </c>
      <c r="AA14" s="14">
        <v>71100</v>
      </c>
      <c r="AB14" s="14">
        <v>71100</v>
      </c>
      <c r="AC14" s="14">
        <v>71100</v>
      </c>
      <c r="AD14" s="15">
        <v>72300</v>
      </c>
      <c r="AE14" s="15">
        <v>76100</v>
      </c>
      <c r="AF14" s="15">
        <v>76100</v>
      </c>
      <c r="AG14" s="15">
        <v>76100</v>
      </c>
      <c r="AH14" s="15">
        <v>76100</v>
      </c>
      <c r="AI14" s="15">
        <v>76100</v>
      </c>
      <c r="AJ14" s="15">
        <v>76100</v>
      </c>
      <c r="AK14" s="15">
        <v>76100</v>
      </c>
      <c r="AL14" s="6">
        <v>85800</v>
      </c>
      <c r="AM14" s="6">
        <v>85800</v>
      </c>
      <c r="AN14" s="15">
        <v>90000</v>
      </c>
      <c r="AO14" s="15">
        <v>99800</v>
      </c>
      <c r="AP14" s="6">
        <v>104100</v>
      </c>
      <c r="AQ14" s="14">
        <v>150200</v>
      </c>
      <c r="AR14" s="14">
        <v>158100</v>
      </c>
      <c r="AS14" s="14">
        <v>166100</v>
      </c>
      <c r="AT14" s="15">
        <v>182700</v>
      </c>
    </row>
    <row r="15" spans="1:50">
      <c r="B15" s="13">
        <v>19700</v>
      </c>
      <c r="C15" s="13">
        <v>20000</v>
      </c>
      <c r="D15" s="13">
        <v>21600</v>
      </c>
      <c r="E15" s="13">
        <v>22200</v>
      </c>
      <c r="F15" s="13">
        <v>23500</v>
      </c>
      <c r="G15" s="13">
        <v>26000</v>
      </c>
      <c r="H15" s="13">
        <v>28400</v>
      </c>
      <c r="I15" s="13">
        <v>33300</v>
      </c>
      <c r="J15" s="13">
        <v>34400</v>
      </c>
      <c r="K15" s="13">
        <v>38100</v>
      </c>
      <c r="L15" s="13">
        <v>39200</v>
      </c>
      <c r="M15" s="13">
        <v>39200</v>
      </c>
      <c r="N15" s="13">
        <v>41800</v>
      </c>
      <c r="O15" s="13">
        <v>46200</v>
      </c>
      <c r="P15" s="13">
        <v>46200</v>
      </c>
      <c r="Q15" s="13">
        <v>50400</v>
      </c>
      <c r="R15" s="13">
        <v>54600</v>
      </c>
      <c r="S15" s="13">
        <v>58600</v>
      </c>
      <c r="T15" s="13">
        <v>58600</v>
      </c>
      <c r="U15" s="13">
        <v>62200</v>
      </c>
      <c r="V15" s="13">
        <v>64200</v>
      </c>
      <c r="W15" s="13">
        <v>64200</v>
      </c>
      <c r="X15" s="13">
        <v>64200</v>
      </c>
      <c r="Y15" s="13">
        <v>64200</v>
      </c>
      <c r="Z15" s="13">
        <v>64200</v>
      </c>
      <c r="AA15" s="14">
        <v>73200</v>
      </c>
      <c r="AB15" s="14">
        <v>73200</v>
      </c>
      <c r="AC15" s="14">
        <v>73200</v>
      </c>
      <c r="AD15" s="15">
        <v>74500</v>
      </c>
      <c r="AE15" s="15">
        <v>78400</v>
      </c>
      <c r="AF15" s="15">
        <v>78400</v>
      </c>
      <c r="AG15" s="15">
        <v>78400</v>
      </c>
      <c r="AH15" s="15">
        <v>78400</v>
      </c>
      <c r="AI15" s="15">
        <v>78400</v>
      </c>
      <c r="AJ15" s="15">
        <v>78400</v>
      </c>
      <c r="AK15" s="15">
        <v>78400</v>
      </c>
      <c r="AL15" s="6">
        <v>88400</v>
      </c>
      <c r="AM15" s="6">
        <v>88400</v>
      </c>
      <c r="AN15" s="15">
        <v>92700</v>
      </c>
      <c r="AO15" s="15">
        <v>102800</v>
      </c>
      <c r="AP15" s="6">
        <v>107200</v>
      </c>
      <c r="AQ15" s="14">
        <v>154700</v>
      </c>
      <c r="AR15" s="14">
        <v>162800</v>
      </c>
      <c r="AS15" s="14">
        <v>171100</v>
      </c>
      <c r="AT15" s="15">
        <v>188200</v>
      </c>
      <c r="AU15" s="17"/>
    </row>
    <row r="16" spans="1:50">
      <c r="B16" s="13">
        <v>20300</v>
      </c>
      <c r="C16" s="13">
        <v>20600</v>
      </c>
      <c r="D16" s="13">
        <v>22200</v>
      </c>
      <c r="E16" s="13">
        <v>22900</v>
      </c>
      <c r="F16" s="13">
        <v>24200</v>
      </c>
      <c r="G16" s="13">
        <v>26800</v>
      </c>
      <c r="H16" s="13">
        <v>29300</v>
      </c>
      <c r="I16" s="13">
        <v>34300</v>
      </c>
      <c r="J16" s="13">
        <v>35400</v>
      </c>
      <c r="K16" s="13">
        <v>39200</v>
      </c>
      <c r="L16" s="13">
        <v>40400</v>
      </c>
      <c r="M16" s="13">
        <v>40400</v>
      </c>
      <c r="N16" s="13">
        <v>43100</v>
      </c>
      <c r="O16" s="13">
        <v>47600</v>
      </c>
      <c r="P16" s="13">
        <v>47600</v>
      </c>
      <c r="Q16" s="13">
        <v>51900</v>
      </c>
      <c r="R16" s="13">
        <v>56200</v>
      </c>
      <c r="S16" s="13">
        <v>60400</v>
      </c>
      <c r="T16" s="13">
        <v>60400</v>
      </c>
      <c r="U16" s="13">
        <v>64100</v>
      </c>
      <c r="V16" s="13">
        <v>66100</v>
      </c>
      <c r="W16" s="13">
        <v>66100</v>
      </c>
      <c r="X16" s="13">
        <v>66100</v>
      </c>
      <c r="Y16" s="13">
        <v>66100</v>
      </c>
      <c r="Z16" s="13">
        <v>66100</v>
      </c>
      <c r="AA16" s="14">
        <v>75400</v>
      </c>
      <c r="AB16" s="14">
        <v>75400</v>
      </c>
      <c r="AC16" s="14">
        <v>75400</v>
      </c>
      <c r="AD16" s="15">
        <v>76700</v>
      </c>
      <c r="AE16" s="15">
        <v>80800</v>
      </c>
      <c r="AF16" s="15">
        <v>80800</v>
      </c>
      <c r="AG16" s="15">
        <v>80800</v>
      </c>
      <c r="AH16" s="15">
        <v>80800</v>
      </c>
      <c r="AI16" s="15">
        <v>80800</v>
      </c>
      <c r="AJ16" s="15">
        <v>80800</v>
      </c>
      <c r="AK16" s="15">
        <v>80800</v>
      </c>
      <c r="AL16" s="6">
        <v>91100</v>
      </c>
      <c r="AM16" s="6">
        <v>91100</v>
      </c>
      <c r="AN16" s="15">
        <v>95500</v>
      </c>
      <c r="AO16" s="15">
        <v>105900</v>
      </c>
      <c r="AP16" s="6">
        <v>110400</v>
      </c>
      <c r="AQ16" s="14">
        <v>159300</v>
      </c>
      <c r="AR16" s="14">
        <v>167700</v>
      </c>
      <c r="AS16" s="14">
        <v>176200</v>
      </c>
      <c r="AT16" s="15">
        <v>193800</v>
      </c>
      <c r="AU16" s="17"/>
    </row>
    <row r="17" spans="2:47">
      <c r="B17" s="13">
        <v>20900</v>
      </c>
      <c r="C17" s="13">
        <v>21200</v>
      </c>
      <c r="D17" s="13">
        <v>22900</v>
      </c>
      <c r="E17" s="13">
        <v>23600</v>
      </c>
      <c r="F17" s="13">
        <v>24900</v>
      </c>
      <c r="G17" s="13">
        <v>27600</v>
      </c>
      <c r="H17" s="13">
        <v>30200</v>
      </c>
      <c r="I17" s="13">
        <v>35300</v>
      </c>
      <c r="J17" s="13">
        <v>36500</v>
      </c>
      <c r="K17" s="13">
        <v>40400</v>
      </c>
      <c r="L17" s="13">
        <v>41600</v>
      </c>
      <c r="M17" s="13">
        <v>41600</v>
      </c>
      <c r="N17" s="13">
        <v>44400</v>
      </c>
      <c r="O17" s="13">
        <v>49000</v>
      </c>
      <c r="P17" s="13">
        <v>49000</v>
      </c>
      <c r="Q17" s="13">
        <v>53500</v>
      </c>
      <c r="R17" s="13">
        <v>57900</v>
      </c>
      <c r="S17" s="13">
        <v>62200</v>
      </c>
      <c r="T17" s="13">
        <v>62200</v>
      </c>
      <c r="U17" s="13">
        <v>66000</v>
      </c>
      <c r="V17" s="13">
        <v>68100</v>
      </c>
      <c r="W17" s="13">
        <v>68100</v>
      </c>
      <c r="X17" s="13">
        <v>68100</v>
      </c>
      <c r="Y17" s="13">
        <v>68100</v>
      </c>
      <c r="Z17" s="13">
        <v>68100</v>
      </c>
      <c r="AA17" s="14">
        <v>77700</v>
      </c>
      <c r="AB17" s="14">
        <v>77700</v>
      </c>
      <c r="AC17" s="14">
        <v>77700</v>
      </c>
      <c r="AD17" s="15">
        <v>79000</v>
      </c>
      <c r="AE17" s="15">
        <v>83200</v>
      </c>
      <c r="AF17" s="15">
        <v>83200</v>
      </c>
      <c r="AG17" s="15">
        <v>83200</v>
      </c>
      <c r="AH17" s="15">
        <v>83200</v>
      </c>
      <c r="AI17" s="15">
        <v>83200</v>
      </c>
      <c r="AJ17" s="15">
        <v>83200</v>
      </c>
      <c r="AK17" s="15">
        <v>83200</v>
      </c>
      <c r="AL17" s="6">
        <v>93800</v>
      </c>
      <c r="AM17" s="6">
        <v>93800</v>
      </c>
      <c r="AN17" s="15">
        <v>98400</v>
      </c>
      <c r="AO17" s="15">
        <v>109100</v>
      </c>
      <c r="AP17" s="6">
        <v>113700</v>
      </c>
      <c r="AQ17" s="14">
        <v>164100</v>
      </c>
      <c r="AR17" s="14">
        <v>172700</v>
      </c>
      <c r="AS17" s="14">
        <v>181500</v>
      </c>
      <c r="AT17" s="15">
        <v>199600</v>
      </c>
      <c r="AU17" s="17"/>
    </row>
    <row r="18" spans="2:47">
      <c r="B18" s="13">
        <v>21500</v>
      </c>
      <c r="C18" s="13">
        <v>21800</v>
      </c>
      <c r="D18" s="13">
        <v>23600</v>
      </c>
      <c r="E18" s="13">
        <v>24300</v>
      </c>
      <c r="F18" s="13">
        <v>25600</v>
      </c>
      <c r="G18" s="13">
        <v>28400</v>
      </c>
      <c r="H18" s="13">
        <v>31100</v>
      </c>
      <c r="I18" s="13">
        <v>36400</v>
      </c>
      <c r="J18" s="13">
        <v>37600</v>
      </c>
      <c r="K18" s="13">
        <v>41600</v>
      </c>
      <c r="L18" s="13">
        <v>42800</v>
      </c>
      <c r="M18" s="13">
        <v>42800</v>
      </c>
      <c r="N18" s="13">
        <v>45700</v>
      </c>
      <c r="O18" s="13">
        <v>50500</v>
      </c>
      <c r="P18" s="13">
        <v>50500</v>
      </c>
      <c r="Q18" s="13">
        <v>55100</v>
      </c>
      <c r="R18" s="13">
        <v>59600</v>
      </c>
      <c r="S18" s="13">
        <v>64100</v>
      </c>
      <c r="T18" s="13">
        <v>64100</v>
      </c>
      <c r="U18" s="13">
        <v>68000</v>
      </c>
      <c r="V18" s="13">
        <v>70100</v>
      </c>
      <c r="W18" s="13">
        <v>70100</v>
      </c>
      <c r="X18" s="13">
        <v>70100</v>
      </c>
      <c r="Y18" s="13">
        <v>70100</v>
      </c>
      <c r="Z18" s="13">
        <v>70100</v>
      </c>
      <c r="AA18" s="14">
        <v>80000</v>
      </c>
      <c r="AB18" s="14">
        <v>80000</v>
      </c>
      <c r="AC18" s="14">
        <v>80000</v>
      </c>
      <c r="AD18" s="15">
        <v>81400</v>
      </c>
      <c r="AE18" s="15">
        <v>85700</v>
      </c>
      <c r="AF18" s="15">
        <v>85700</v>
      </c>
      <c r="AG18" s="15">
        <v>85700</v>
      </c>
      <c r="AH18" s="15">
        <v>85700</v>
      </c>
      <c r="AI18" s="15">
        <v>85700</v>
      </c>
      <c r="AJ18" s="15">
        <v>85700</v>
      </c>
      <c r="AK18" s="15">
        <v>85700</v>
      </c>
      <c r="AL18" s="6">
        <v>96600</v>
      </c>
      <c r="AM18" s="6">
        <v>96600</v>
      </c>
      <c r="AN18" s="15">
        <v>101400</v>
      </c>
      <c r="AO18" s="15">
        <v>112400</v>
      </c>
      <c r="AP18" s="6">
        <v>117100</v>
      </c>
      <c r="AQ18" s="14">
        <v>169000</v>
      </c>
      <c r="AR18" s="14">
        <v>177900</v>
      </c>
      <c r="AS18" s="14">
        <v>186900</v>
      </c>
      <c r="AT18" s="15">
        <v>205600</v>
      </c>
      <c r="AU18" s="17"/>
    </row>
    <row r="19" spans="2:47">
      <c r="B19" s="13">
        <v>22100</v>
      </c>
      <c r="C19" s="13">
        <v>22500</v>
      </c>
      <c r="D19" s="13">
        <v>24300</v>
      </c>
      <c r="E19" s="13">
        <v>25000</v>
      </c>
      <c r="F19" s="13">
        <v>26400</v>
      </c>
      <c r="G19" s="13">
        <v>29300</v>
      </c>
      <c r="H19" s="13">
        <v>32000</v>
      </c>
      <c r="I19" s="13">
        <v>37500</v>
      </c>
      <c r="J19" s="13">
        <v>38700</v>
      </c>
      <c r="K19" s="13">
        <v>42800</v>
      </c>
      <c r="L19" s="13">
        <v>44100</v>
      </c>
      <c r="M19" s="13">
        <v>44100</v>
      </c>
      <c r="N19" s="13">
        <v>47100</v>
      </c>
      <c r="O19" s="13">
        <v>52000</v>
      </c>
      <c r="P19" s="13">
        <v>52000</v>
      </c>
      <c r="Q19" s="13">
        <v>56800</v>
      </c>
      <c r="R19" s="13">
        <v>61400</v>
      </c>
      <c r="S19" s="13">
        <v>66000</v>
      </c>
      <c r="T19" s="13">
        <v>66000</v>
      </c>
      <c r="U19" s="13">
        <v>70000</v>
      </c>
      <c r="V19" s="13">
        <v>72200</v>
      </c>
      <c r="W19" s="13">
        <v>72200</v>
      </c>
      <c r="X19" s="13">
        <v>72200</v>
      </c>
      <c r="Y19" s="13">
        <v>72200</v>
      </c>
      <c r="Z19" s="13">
        <v>72200</v>
      </c>
      <c r="AA19" s="14">
        <v>82400</v>
      </c>
      <c r="AB19" s="14">
        <v>82400</v>
      </c>
      <c r="AC19" s="14">
        <v>82400</v>
      </c>
      <c r="AD19" s="15">
        <v>83800</v>
      </c>
      <c r="AE19" s="15">
        <v>88300</v>
      </c>
      <c r="AF19" s="15">
        <v>88300</v>
      </c>
      <c r="AG19" s="15">
        <v>88300</v>
      </c>
      <c r="AH19" s="15">
        <v>88300</v>
      </c>
      <c r="AI19" s="15">
        <v>88300</v>
      </c>
      <c r="AJ19" s="15">
        <v>88300</v>
      </c>
      <c r="AK19" s="15">
        <v>88300</v>
      </c>
      <c r="AL19" s="6">
        <v>99500</v>
      </c>
      <c r="AM19" s="6">
        <v>99500</v>
      </c>
      <c r="AN19" s="15">
        <v>104400</v>
      </c>
      <c r="AO19" s="15">
        <v>115800</v>
      </c>
      <c r="AP19" s="6">
        <v>120600</v>
      </c>
      <c r="AQ19" s="14">
        <v>174100</v>
      </c>
      <c r="AR19" s="14">
        <v>183200</v>
      </c>
      <c r="AS19" s="14">
        <v>192500</v>
      </c>
      <c r="AT19" s="15">
        <v>211800</v>
      </c>
      <c r="AU19" s="17"/>
    </row>
    <row r="20" spans="2:47">
      <c r="B20" s="13">
        <v>22800</v>
      </c>
      <c r="C20" s="13">
        <v>23200</v>
      </c>
      <c r="D20" s="13">
        <v>25000</v>
      </c>
      <c r="E20" s="13">
        <v>25800</v>
      </c>
      <c r="F20" s="13">
        <v>27200</v>
      </c>
      <c r="G20" s="13">
        <v>30200</v>
      </c>
      <c r="H20" s="13">
        <v>33000</v>
      </c>
      <c r="I20" s="13">
        <v>38600</v>
      </c>
      <c r="J20" s="13">
        <v>39900</v>
      </c>
      <c r="K20" s="13">
        <v>44100</v>
      </c>
      <c r="L20" s="13">
        <v>45400</v>
      </c>
      <c r="M20" s="13">
        <v>45400</v>
      </c>
      <c r="N20" s="13">
        <v>48500</v>
      </c>
      <c r="O20" s="13">
        <v>53600</v>
      </c>
      <c r="P20" s="13">
        <v>53600</v>
      </c>
      <c r="Q20" s="13">
        <v>58500</v>
      </c>
      <c r="R20" s="13">
        <v>63200</v>
      </c>
      <c r="S20" s="13">
        <v>68000</v>
      </c>
      <c r="T20" s="13">
        <v>68000</v>
      </c>
      <c r="U20" s="13">
        <v>72100</v>
      </c>
      <c r="V20" s="13">
        <v>74400</v>
      </c>
      <c r="W20" s="13">
        <v>74400</v>
      </c>
      <c r="X20" s="13">
        <v>74400</v>
      </c>
      <c r="Y20" s="13">
        <v>74400</v>
      </c>
      <c r="Z20" s="13">
        <v>74400</v>
      </c>
      <c r="AA20" s="14">
        <v>84900</v>
      </c>
      <c r="AB20" s="14">
        <v>84900</v>
      </c>
      <c r="AC20" s="14">
        <v>84900</v>
      </c>
      <c r="AD20" s="15">
        <v>86300</v>
      </c>
      <c r="AE20" s="15">
        <v>90900</v>
      </c>
      <c r="AF20" s="15">
        <v>90900</v>
      </c>
      <c r="AG20" s="15">
        <v>90900</v>
      </c>
      <c r="AH20" s="15">
        <v>90900</v>
      </c>
      <c r="AI20" s="15">
        <v>90900</v>
      </c>
      <c r="AJ20" s="15">
        <v>90900</v>
      </c>
      <c r="AK20" s="15">
        <v>90900</v>
      </c>
      <c r="AL20" s="6">
        <v>102500</v>
      </c>
      <c r="AM20" s="6">
        <v>102500</v>
      </c>
      <c r="AN20" s="15">
        <v>107500</v>
      </c>
      <c r="AO20" s="15">
        <v>119300</v>
      </c>
      <c r="AP20" s="6">
        <v>124200</v>
      </c>
      <c r="AQ20" s="14">
        <v>179300</v>
      </c>
      <c r="AR20" s="14">
        <v>188700</v>
      </c>
      <c r="AS20" s="14">
        <v>198300</v>
      </c>
      <c r="AT20" s="17">
        <v>218200</v>
      </c>
      <c r="AU20" s="17"/>
    </row>
    <row r="21" spans="2:47">
      <c r="B21" s="13">
        <v>23500</v>
      </c>
      <c r="C21" s="13">
        <v>23900</v>
      </c>
      <c r="D21" s="13">
        <v>25800</v>
      </c>
      <c r="E21" s="13">
        <v>26600</v>
      </c>
      <c r="F21" s="13">
        <v>28000</v>
      </c>
      <c r="G21" s="13">
        <v>31100</v>
      </c>
      <c r="H21" s="13">
        <v>34000</v>
      </c>
      <c r="I21" s="13">
        <v>39800</v>
      </c>
      <c r="J21" s="13">
        <v>41100</v>
      </c>
      <c r="K21" s="13">
        <v>45400</v>
      </c>
      <c r="L21" s="13">
        <v>46800</v>
      </c>
      <c r="M21" s="13">
        <v>46800</v>
      </c>
      <c r="N21" s="13">
        <v>50000</v>
      </c>
      <c r="O21" s="13">
        <v>55200</v>
      </c>
      <c r="P21" s="13">
        <v>55200</v>
      </c>
      <c r="Q21" s="13">
        <v>60300</v>
      </c>
      <c r="R21" s="13">
        <v>65100</v>
      </c>
      <c r="S21" s="13">
        <v>70000</v>
      </c>
      <c r="T21" s="13">
        <v>70000</v>
      </c>
      <c r="U21" s="13">
        <v>74300</v>
      </c>
      <c r="V21" s="13">
        <v>76600</v>
      </c>
      <c r="W21" s="13">
        <v>76600</v>
      </c>
      <c r="X21" s="13">
        <v>76600</v>
      </c>
      <c r="Y21" s="13">
        <v>76600</v>
      </c>
      <c r="Z21" s="13">
        <v>76600</v>
      </c>
      <c r="AA21" s="14">
        <v>87400</v>
      </c>
      <c r="AB21" s="14">
        <v>87400</v>
      </c>
      <c r="AC21" s="14">
        <v>87400</v>
      </c>
      <c r="AD21" s="15">
        <v>88900</v>
      </c>
      <c r="AE21" s="15">
        <v>93600</v>
      </c>
      <c r="AF21" s="15">
        <v>93600</v>
      </c>
      <c r="AG21" s="15">
        <v>93600</v>
      </c>
      <c r="AH21" s="15">
        <v>93600</v>
      </c>
      <c r="AI21" s="15">
        <v>93600</v>
      </c>
      <c r="AJ21" s="15">
        <v>93600</v>
      </c>
      <c r="AK21" s="15">
        <v>93600</v>
      </c>
      <c r="AL21" s="6">
        <v>105600</v>
      </c>
      <c r="AM21" s="6">
        <v>105600</v>
      </c>
      <c r="AN21" s="15">
        <v>110700</v>
      </c>
      <c r="AO21" s="15">
        <v>122900</v>
      </c>
      <c r="AP21" s="6">
        <v>127900</v>
      </c>
      <c r="AQ21" s="14">
        <v>184700</v>
      </c>
      <c r="AR21" s="14">
        <v>194400</v>
      </c>
      <c r="AS21" s="14">
        <v>204200</v>
      </c>
      <c r="AT21" s="17"/>
      <c r="AU21" s="17"/>
    </row>
    <row r="22" spans="2:47">
      <c r="B22" s="13">
        <v>24200</v>
      </c>
      <c r="C22" s="13">
        <v>24600</v>
      </c>
      <c r="D22" s="13">
        <v>26600</v>
      </c>
      <c r="E22" s="13">
        <v>27400</v>
      </c>
      <c r="F22" s="13">
        <v>28800</v>
      </c>
      <c r="G22" s="13">
        <v>32000</v>
      </c>
      <c r="H22" s="13">
        <v>35000</v>
      </c>
      <c r="I22" s="13">
        <v>41000</v>
      </c>
      <c r="J22" s="13">
        <v>42300</v>
      </c>
      <c r="K22" s="13">
        <v>46800</v>
      </c>
      <c r="L22" s="13">
        <v>48200</v>
      </c>
      <c r="M22" s="13">
        <v>48200</v>
      </c>
      <c r="N22" s="13">
        <v>51500</v>
      </c>
      <c r="O22" s="13">
        <v>56900</v>
      </c>
      <c r="P22" s="13">
        <v>56900</v>
      </c>
      <c r="Q22" s="13">
        <v>62100</v>
      </c>
      <c r="R22" s="13">
        <v>67100</v>
      </c>
      <c r="S22" s="13">
        <v>72100</v>
      </c>
      <c r="T22" s="13">
        <v>72100</v>
      </c>
      <c r="U22" s="13">
        <v>76500</v>
      </c>
      <c r="V22" s="13">
        <v>78900</v>
      </c>
      <c r="W22" s="13">
        <v>78900</v>
      </c>
      <c r="X22" s="13">
        <v>78900</v>
      </c>
      <c r="Y22" s="13">
        <v>78900</v>
      </c>
      <c r="Z22" s="13">
        <v>78900</v>
      </c>
      <c r="AA22" s="14">
        <v>90000</v>
      </c>
      <c r="AB22" s="14">
        <v>90000</v>
      </c>
      <c r="AC22" s="14">
        <v>90000</v>
      </c>
      <c r="AD22" s="15">
        <v>91600</v>
      </c>
      <c r="AE22" s="15">
        <v>96400</v>
      </c>
      <c r="AF22" s="15">
        <v>96400</v>
      </c>
      <c r="AG22" s="15">
        <v>96400</v>
      </c>
      <c r="AH22" s="15">
        <v>96400</v>
      </c>
      <c r="AI22" s="15">
        <v>96400</v>
      </c>
      <c r="AJ22" s="15">
        <v>96400</v>
      </c>
      <c r="AK22" s="15">
        <v>96400</v>
      </c>
      <c r="AL22" s="6">
        <v>108800</v>
      </c>
      <c r="AM22" s="6">
        <v>108800</v>
      </c>
      <c r="AN22" s="15">
        <v>114000</v>
      </c>
      <c r="AO22" s="15">
        <v>126600</v>
      </c>
      <c r="AP22" s="6">
        <v>131700</v>
      </c>
      <c r="AQ22" s="14">
        <v>190200</v>
      </c>
      <c r="AR22" s="14">
        <v>200200</v>
      </c>
      <c r="AS22" s="14">
        <v>210300</v>
      </c>
      <c r="AT22" s="17"/>
      <c r="AU22" s="17"/>
    </row>
    <row r="23" spans="2:47">
      <c r="B23" s="13">
        <v>24900</v>
      </c>
      <c r="C23" s="13">
        <v>25300</v>
      </c>
      <c r="D23" s="13">
        <v>27400</v>
      </c>
      <c r="E23" s="13">
        <v>28200</v>
      </c>
      <c r="F23" s="13">
        <v>29700</v>
      </c>
      <c r="G23" s="13">
        <v>33000</v>
      </c>
      <c r="H23" s="13">
        <v>36100</v>
      </c>
      <c r="I23" s="13">
        <v>42200</v>
      </c>
      <c r="J23" s="13">
        <v>43600</v>
      </c>
      <c r="K23" s="13">
        <v>48200</v>
      </c>
      <c r="L23" s="13">
        <v>49600</v>
      </c>
      <c r="M23" s="13">
        <v>49600</v>
      </c>
      <c r="N23" s="13">
        <v>53000</v>
      </c>
      <c r="O23" s="13">
        <v>58600</v>
      </c>
      <c r="P23" s="13">
        <v>58600</v>
      </c>
      <c r="Q23" s="13">
        <v>64000</v>
      </c>
      <c r="R23" s="13">
        <v>69100</v>
      </c>
      <c r="S23" s="13">
        <v>74300</v>
      </c>
      <c r="T23" s="13">
        <v>74300</v>
      </c>
      <c r="U23" s="13">
        <v>78800</v>
      </c>
      <c r="V23" s="13">
        <v>81300</v>
      </c>
      <c r="W23" s="13">
        <v>81300</v>
      </c>
      <c r="X23" s="13">
        <v>81300</v>
      </c>
      <c r="Y23" s="13">
        <v>81300</v>
      </c>
      <c r="Z23" s="13">
        <v>81300</v>
      </c>
      <c r="AA23" s="14">
        <v>92700</v>
      </c>
      <c r="AB23" s="14">
        <v>92700</v>
      </c>
      <c r="AC23" s="14">
        <v>92700</v>
      </c>
      <c r="AD23" s="15">
        <v>94300</v>
      </c>
      <c r="AE23" s="15">
        <v>99300</v>
      </c>
      <c r="AF23" s="15">
        <v>99300</v>
      </c>
      <c r="AG23" s="15">
        <v>99300</v>
      </c>
      <c r="AH23" s="15">
        <v>99300</v>
      </c>
      <c r="AI23" s="15">
        <v>99300</v>
      </c>
      <c r="AJ23" s="15">
        <v>99300</v>
      </c>
      <c r="AK23" s="15">
        <v>99300</v>
      </c>
      <c r="AL23" s="6">
        <v>112100</v>
      </c>
      <c r="AM23" s="6">
        <v>112100</v>
      </c>
      <c r="AN23" s="15">
        <v>117400</v>
      </c>
      <c r="AO23" s="15">
        <v>130400</v>
      </c>
      <c r="AP23" s="6">
        <v>135700</v>
      </c>
      <c r="AQ23" s="14">
        <v>195900</v>
      </c>
      <c r="AR23" s="14">
        <v>206200</v>
      </c>
      <c r="AS23" s="17">
        <v>216600</v>
      </c>
      <c r="AT23" s="17"/>
      <c r="AU23" s="17"/>
    </row>
    <row r="24" spans="2:47">
      <c r="B24" s="13">
        <v>25600</v>
      </c>
      <c r="C24" s="13">
        <v>26100</v>
      </c>
      <c r="D24" s="13">
        <v>28200</v>
      </c>
      <c r="E24" s="13">
        <v>29000</v>
      </c>
      <c r="F24" s="13">
        <v>30600</v>
      </c>
      <c r="G24" s="13">
        <v>34000</v>
      </c>
      <c r="H24" s="13">
        <v>37200</v>
      </c>
      <c r="I24" s="13">
        <v>43500</v>
      </c>
      <c r="J24" s="13">
        <v>44900</v>
      </c>
      <c r="K24" s="13">
        <v>49600</v>
      </c>
      <c r="L24" s="13">
        <v>51100</v>
      </c>
      <c r="M24" s="13">
        <v>51100</v>
      </c>
      <c r="N24" s="13">
        <v>54600</v>
      </c>
      <c r="O24" s="13">
        <v>60400</v>
      </c>
      <c r="P24" s="13">
        <v>60400</v>
      </c>
      <c r="Q24" s="13">
        <v>65900</v>
      </c>
      <c r="R24" s="13">
        <v>71200</v>
      </c>
      <c r="S24" s="13">
        <v>76500</v>
      </c>
      <c r="T24" s="13">
        <v>76500</v>
      </c>
      <c r="U24" s="13">
        <v>81200</v>
      </c>
      <c r="V24" s="13">
        <v>83700</v>
      </c>
      <c r="W24" s="13">
        <v>83700</v>
      </c>
      <c r="X24" s="13">
        <v>83700</v>
      </c>
      <c r="Y24" s="13">
        <v>83700</v>
      </c>
      <c r="Z24" s="13">
        <v>83700</v>
      </c>
      <c r="AA24" s="14">
        <v>95500</v>
      </c>
      <c r="AB24" s="14">
        <v>95500</v>
      </c>
      <c r="AC24" s="14">
        <v>95500</v>
      </c>
      <c r="AD24" s="15">
        <v>97100</v>
      </c>
      <c r="AE24" s="15">
        <v>102300</v>
      </c>
      <c r="AF24" s="15">
        <v>102300</v>
      </c>
      <c r="AG24" s="15">
        <v>102300</v>
      </c>
      <c r="AH24" s="15">
        <v>102300</v>
      </c>
      <c r="AI24" s="15">
        <v>102300</v>
      </c>
      <c r="AJ24" s="15">
        <v>102300</v>
      </c>
      <c r="AK24" s="15">
        <v>102300</v>
      </c>
      <c r="AL24" s="6">
        <v>115500</v>
      </c>
      <c r="AM24" s="6">
        <v>115500</v>
      </c>
      <c r="AN24" s="15">
        <v>120900</v>
      </c>
      <c r="AO24" s="15">
        <v>134300</v>
      </c>
      <c r="AP24" s="6">
        <v>139800</v>
      </c>
      <c r="AQ24" s="14">
        <v>201800</v>
      </c>
      <c r="AR24" s="17">
        <v>212400</v>
      </c>
      <c r="AS24" s="17"/>
      <c r="AT24" s="17"/>
      <c r="AU24" s="17"/>
    </row>
    <row r="25" spans="2:47">
      <c r="B25" s="13">
        <v>26400</v>
      </c>
      <c r="C25" s="13">
        <v>26900</v>
      </c>
      <c r="D25" s="13">
        <v>29000</v>
      </c>
      <c r="E25" s="13">
        <v>29900</v>
      </c>
      <c r="F25" s="13">
        <v>31500</v>
      </c>
      <c r="G25" s="13">
        <v>35000</v>
      </c>
      <c r="H25" s="13">
        <v>38300</v>
      </c>
      <c r="I25" s="13">
        <v>44800</v>
      </c>
      <c r="J25" s="13">
        <v>46200</v>
      </c>
      <c r="K25" s="13">
        <v>51100</v>
      </c>
      <c r="L25" s="13">
        <v>52600</v>
      </c>
      <c r="M25" s="13">
        <v>52600</v>
      </c>
      <c r="N25" s="13">
        <v>56200</v>
      </c>
      <c r="O25" s="13">
        <v>62200</v>
      </c>
      <c r="P25" s="13">
        <v>62200</v>
      </c>
      <c r="Q25" s="13">
        <v>67900</v>
      </c>
      <c r="R25" s="13">
        <v>73300</v>
      </c>
      <c r="S25" s="13">
        <v>78800</v>
      </c>
      <c r="T25" s="13">
        <v>78800</v>
      </c>
      <c r="U25" s="13">
        <v>83600</v>
      </c>
      <c r="V25" s="13">
        <v>86200</v>
      </c>
      <c r="W25" s="13">
        <v>86200</v>
      </c>
      <c r="X25" s="13">
        <v>86200</v>
      </c>
      <c r="Y25" s="13">
        <v>86200</v>
      </c>
      <c r="Z25" s="13">
        <v>86200</v>
      </c>
      <c r="AA25" s="18">
        <v>98400</v>
      </c>
      <c r="AB25" s="18">
        <v>98400</v>
      </c>
      <c r="AC25" s="18">
        <v>98400</v>
      </c>
      <c r="AD25" s="15">
        <v>100000</v>
      </c>
      <c r="AE25" s="15">
        <v>105400</v>
      </c>
      <c r="AF25" s="15">
        <v>105400</v>
      </c>
      <c r="AG25" s="15">
        <v>105400</v>
      </c>
      <c r="AH25" s="15">
        <v>105400</v>
      </c>
      <c r="AI25" s="15">
        <v>105400</v>
      </c>
      <c r="AJ25" s="15">
        <v>105400</v>
      </c>
      <c r="AK25" s="15">
        <v>105400</v>
      </c>
      <c r="AL25" s="6">
        <v>119000</v>
      </c>
      <c r="AM25" s="6">
        <v>119000</v>
      </c>
      <c r="AN25" s="15">
        <v>124500</v>
      </c>
      <c r="AO25" s="15">
        <v>138300</v>
      </c>
      <c r="AP25" s="6">
        <v>144000</v>
      </c>
      <c r="AQ25" s="14">
        <v>207900</v>
      </c>
      <c r="AR25" s="19"/>
      <c r="AS25" s="19"/>
      <c r="AT25" s="19"/>
      <c r="AU25" s="17"/>
    </row>
    <row r="26" spans="2:47">
      <c r="B26" s="13">
        <v>27200</v>
      </c>
      <c r="C26" s="13">
        <v>27700</v>
      </c>
      <c r="D26" s="13">
        <v>29900</v>
      </c>
      <c r="E26" s="13">
        <v>30800</v>
      </c>
      <c r="F26" s="13">
        <v>32400</v>
      </c>
      <c r="G26" s="13">
        <v>36100</v>
      </c>
      <c r="H26" s="13">
        <v>39400</v>
      </c>
      <c r="I26" s="13">
        <v>46100</v>
      </c>
      <c r="J26" s="13">
        <v>47600</v>
      </c>
      <c r="K26" s="13">
        <v>52600</v>
      </c>
      <c r="L26" s="13">
        <v>54200</v>
      </c>
      <c r="M26" s="13">
        <v>54200</v>
      </c>
      <c r="N26" s="13">
        <v>57900</v>
      </c>
      <c r="O26" s="13">
        <v>64100</v>
      </c>
      <c r="P26" s="13">
        <v>64100</v>
      </c>
      <c r="Q26" s="13">
        <v>69900</v>
      </c>
      <c r="R26" s="13">
        <v>75500</v>
      </c>
      <c r="S26" s="13">
        <v>81200</v>
      </c>
      <c r="T26" s="13">
        <v>81200</v>
      </c>
      <c r="U26" s="13">
        <v>86100</v>
      </c>
      <c r="V26" s="13">
        <v>88800</v>
      </c>
      <c r="W26" s="13">
        <v>88800</v>
      </c>
      <c r="X26" s="13">
        <v>88800</v>
      </c>
      <c r="Y26" s="13">
        <v>88800</v>
      </c>
      <c r="Z26" s="13">
        <v>88800</v>
      </c>
      <c r="AA26" s="18">
        <v>101400</v>
      </c>
      <c r="AB26" s="18">
        <v>101400</v>
      </c>
      <c r="AC26" s="18">
        <v>101400</v>
      </c>
      <c r="AD26" s="15">
        <v>103000</v>
      </c>
      <c r="AE26" s="15">
        <v>108600</v>
      </c>
      <c r="AF26" s="15">
        <v>108600</v>
      </c>
      <c r="AG26" s="15">
        <v>108600</v>
      </c>
      <c r="AH26" s="15">
        <v>108600</v>
      </c>
      <c r="AI26" s="15">
        <v>108600</v>
      </c>
      <c r="AJ26" s="15">
        <v>108600</v>
      </c>
      <c r="AK26" s="15">
        <v>108600</v>
      </c>
      <c r="AL26" s="6">
        <v>122600</v>
      </c>
      <c r="AM26" s="6">
        <v>122600</v>
      </c>
      <c r="AN26" s="15">
        <v>128200</v>
      </c>
      <c r="AO26" s="15">
        <v>142400</v>
      </c>
      <c r="AP26" s="6">
        <v>148300</v>
      </c>
      <c r="AQ26" s="12">
        <v>214100</v>
      </c>
      <c r="AU26" s="17"/>
    </row>
    <row r="27" spans="2:47">
      <c r="B27" s="13">
        <v>28000</v>
      </c>
      <c r="C27" s="13">
        <v>28500</v>
      </c>
      <c r="D27" s="13">
        <v>30800</v>
      </c>
      <c r="E27" s="13">
        <v>31700</v>
      </c>
      <c r="F27" s="13">
        <v>33400</v>
      </c>
      <c r="G27" s="13">
        <v>37200</v>
      </c>
      <c r="H27" s="13">
        <v>40600</v>
      </c>
      <c r="I27" s="13">
        <v>47500</v>
      </c>
      <c r="J27" s="13">
        <v>49000</v>
      </c>
      <c r="K27" s="13">
        <v>54200</v>
      </c>
      <c r="L27" s="13">
        <v>55800</v>
      </c>
      <c r="M27" s="13">
        <v>55800</v>
      </c>
      <c r="N27" s="13">
        <v>59600</v>
      </c>
      <c r="O27" s="13">
        <v>66000</v>
      </c>
      <c r="P27" s="13">
        <v>66000</v>
      </c>
      <c r="Q27" s="13">
        <v>72000</v>
      </c>
      <c r="R27" s="13">
        <v>77800</v>
      </c>
      <c r="S27" s="13">
        <v>83600</v>
      </c>
      <c r="T27" s="13">
        <v>83600</v>
      </c>
      <c r="U27" s="13">
        <v>88700</v>
      </c>
      <c r="V27" s="13">
        <v>91500</v>
      </c>
      <c r="W27" s="13">
        <v>91500</v>
      </c>
      <c r="X27" s="13">
        <v>91500</v>
      </c>
      <c r="Y27" s="13">
        <v>91500</v>
      </c>
      <c r="Z27" s="13">
        <v>91500</v>
      </c>
      <c r="AA27" s="18">
        <v>104400</v>
      </c>
      <c r="AB27" s="18">
        <v>104400</v>
      </c>
      <c r="AC27" s="18">
        <v>104400</v>
      </c>
      <c r="AD27" s="15">
        <v>106100</v>
      </c>
      <c r="AE27" s="15">
        <v>111900</v>
      </c>
      <c r="AF27" s="15">
        <v>111900</v>
      </c>
      <c r="AG27" s="15">
        <v>111900</v>
      </c>
      <c r="AH27" s="15">
        <v>111900</v>
      </c>
      <c r="AI27" s="15">
        <v>111900</v>
      </c>
      <c r="AJ27" s="15">
        <v>111900</v>
      </c>
      <c r="AK27" s="15">
        <v>111900</v>
      </c>
      <c r="AL27" s="6">
        <v>126300</v>
      </c>
      <c r="AM27" s="6">
        <v>126300</v>
      </c>
      <c r="AN27" s="15">
        <v>132000</v>
      </c>
      <c r="AO27" s="15">
        <v>146700</v>
      </c>
      <c r="AP27" s="6">
        <v>152700</v>
      </c>
      <c r="AU27" s="19"/>
    </row>
    <row r="28" spans="2:47">
      <c r="B28" s="13">
        <v>28800</v>
      </c>
      <c r="C28" s="13">
        <v>29400</v>
      </c>
      <c r="D28" s="13">
        <v>31700</v>
      </c>
      <c r="E28" s="13">
        <v>32700</v>
      </c>
      <c r="F28" s="13">
        <v>34400</v>
      </c>
      <c r="G28" s="13">
        <v>38300</v>
      </c>
      <c r="H28" s="13">
        <v>41800</v>
      </c>
      <c r="I28" s="13">
        <v>48900</v>
      </c>
      <c r="J28" s="13">
        <v>50500</v>
      </c>
      <c r="K28" s="13">
        <v>55800</v>
      </c>
      <c r="L28" s="13">
        <v>57500</v>
      </c>
      <c r="M28" s="13">
        <v>57500</v>
      </c>
      <c r="N28" s="13">
        <v>61400</v>
      </c>
      <c r="O28" s="13">
        <v>68000</v>
      </c>
      <c r="P28" s="13">
        <v>68000</v>
      </c>
      <c r="Q28" s="13">
        <v>74200</v>
      </c>
      <c r="R28" s="13">
        <v>80100</v>
      </c>
      <c r="S28" s="13">
        <v>86100</v>
      </c>
      <c r="T28" s="13">
        <v>86100</v>
      </c>
      <c r="U28" s="13">
        <v>91400</v>
      </c>
      <c r="V28" s="13">
        <v>94200</v>
      </c>
      <c r="W28" s="13">
        <v>94200</v>
      </c>
      <c r="X28" s="13">
        <v>94200</v>
      </c>
      <c r="Y28" s="13">
        <v>94200</v>
      </c>
      <c r="Z28" s="13">
        <v>94200</v>
      </c>
      <c r="AA28" s="18">
        <v>107500</v>
      </c>
      <c r="AB28" s="18">
        <v>107500</v>
      </c>
      <c r="AC28" s="18">
        <v>107500</v>
      </c>
      <c r="AD28" s="15">
        <v>109300</v>
      </c>
      <c r="AE28" s="15">
        <v>115300</v>
      </c>
      <c r="AF28" s="15">
        <v>115300</v>
      </c>
      <c r="AG28" s="15">
        <v>115300</v>
      </c>
      <c r="AH28" s="15">
        <v>115300</v>
      </c>
      <c r="AI28" s="15">
        <v>115300</v>
      </c>
      <c r="AJ28" s="15">
        <v>115300</v>
      </c>
      <c r="AK28" s="15">
        <v>115300</v>
      </c>
      <c r="AL28" s="6">
        <v>130100</v>
      </c>
      <c r="AM28" s="6">
        <v>130100</v>
      </c>
      <c r="AN28" s="15">
        <v>136000</v>
      </c>
      <c r="AO28" s="15">
        <v>151100</v>
      </c>
      <c r="AP28" s="6">
        <v>157300</v>
      </c>
    </row>
    <row r="29" spans="2:47">
      <c r="B29" s="13">
        <v>29700</v>
      </c>
      <c r="C29" s="13">
        <v>30300</v>
      </c>
      <c r="D29" s="13">
        <v>32700</v>
      </c>
      <c r="E29" s="13">
        <v>33700</v>
      </c>
      <c r="F29" s="13">
        <v>35400</v>
      </c>
      <c r="G29" s="13">
        <v>39400</v>
      </c>
      <c r="H29" s="13">
        <v>43100</v>
      </c>
      <c r="I29" s="13">
        <v>50400</v>
      </c>
      <c r="J29" s="13">
        <v>52000</v>
      </c>
      <c r="K29" s="13">
        <v>57500</v>
      </c>
      <c r="L29" s="13">
        <v>59200</v>
      </c>
      <c r="M29" s="13">
        <v>59200</v>
      </c>
      <c r="N29" s="13">
        <v>63200</v>
      </c>
      <c r="O29" s="13">
        <v>70000</v>
      </c>
      <c r="P29" s="13">
        <v>70000</v>
      </c>
      <c r="Q29" s="13">
        <v>76400</v>
      </c>
      <c r="R29" s="13">
        <v>82500</v>
      </c>
      <c r="S29" s="13">
        <v>88700</v>
      </c>
      <c r="T29" s="13">
        <v>88700</v>
      </c>
      <c r="U29" s="13">
        <v>94100</v>
      </c>
      <c r="V29" s="13">
        <v>97000</v>
      </c>
      <c r="W29" s="13">
        <v>97000</v>
      </c>
      <c r="X29" s="13">
        <v>97000</v>
      </c>
      <c r="Y29" s="13">
        <v>97000</v>
      </c>
      <c r="Z29" s="13">
        <v>97000</v>
      </c>
      <c r="AA29" s="18">
        <v>110700</v>
      </c>
      <c r="AB29" s="18">
        <v>110700</v>
      </c>
      <c r="AC29" s="18">
        <v>110700</v>
      </c>
      <c r="AD29" s="15">
        <v>112600</v>
      </c>
      <c r="AE29" s="15">
        <v>118800</v>
      </c>
      <c r="AF29" s="15">
        <v>118800</v>
      </c>
      <c r="AG29" s="15">
        <v>118800</v>
      </c>
      <c r="AH29" s="15">
        <v>118800</v>
      </c>
      <c r="AI29" s="15">
        <v>118800</v>
      </c>
      <c r="AJ29" s="15">
        <v>118800</v>
      </c>
      <c r="AK29" s="15">
        <v>118800</v>
      </c>
      <c r="AL29" s="6">
        <v>134000</v>
      </c>
      <c r="AM29" s="6">
        <v>134000</v>
      </c>
      <c r="AN29" s="15">
        <v>140100</v>
      </c>
      <c r="AO29" s="15">
        <v>155600</v>
      </c>
      <c r="AP29" s="6">
        <v>162000</v>
      </c>
    </row>
    <row r="30" spans="2:47">
      <c r="B30" s="13">
        <v>30600</v>
      </c>
      <c r="C30" s="13">
        <v>31200</v>
      </c>
      <c r="D30" s="13">
        <v>33700</v>
      </c>
      <c r="E30" s="13">
        <v>34700</v>
      </c>
      <c r="F30" s="13">
        <v>36500</v>
      </c>
      <c r="G30" s="13">
        <v>40600</v>
      </c>
      <c r="H30" s="13">
        <v>44400</v>
      </c>
      <c r="I30" s="13">
        <v>51900</v>
      </c>
      <c r="J30" s="13">
        <v>53600</v>
      </c>
      <c r="K30" s="13">
        <v>59200</v>
      </c>
      <c r="L30" s="13">
        <v>61000</v>
      </c>
      <c r="M30" s="13">
        <v>61000</v>
      </c>
      <c r="N30" s="13">
        <v>65100</v>
      </c>
      <c r="O30" s="13">
        <v>72100</v>
      </c>
      <c r="P30" s="13">
        <v>72100</v>
      </c>
      <c r="Q30" s="13">
        <v>78700</v>
      </c>
      <c r="R30" s="13">
        <v>85000</v>
      </c>
      <c r="S30" s="13">
        <v>91400</v>
      </c>
      <c r="T30" s="13">
        <v>91400</v>
      </c>
      <c r="U30" s="13">
        <v>96900</v>
      </c>
      <c r="V30" s="13">
        <v>99900</v>
      </c>
      <c r="W30" s="13">
        <v>99900</v>
      </c>
      <c r="X30" s="13">
        <v>99900</v>
      </c>
      <c r="Y30" s="13">
        <v>99900</v>
      </c>
      <c r="Z30" s="13">
        <v>99900</v>
      </c>
      <c r="AA30" s="18">
        <v>114000</v>
      </c>
      <c r="AB30" s="18">
        <v>114000</v>
      </c>
      <c r="AC30" s="18">
        <v>114000</v>
      </c>
      <c r="AD30" s="15">
        <v>116000</v>
      </c>
      <c r="AE30" s="15">
        <v>122400</v>
      </c>
      <c r="AF30" s="15">
        <v>122400</v>
      </c>
      <c r="AG30" s="15">
        <v>122400</v>
      </c>
      <c r="AH30" s="15">
        <v>122400</v>
      </c>
      <c r="AI30" s="15">
        <v>122400</v>
      </c>
      <c r="AJ30" s="15">
        <v>122400</v>
      </c>
      <c r="AK30" s="15">
        <v>122400</v>
      </c>
      <c r="AL30" s="6">
        <v>138000</v>
      </c>
      <c r="AM30" s="6">
        <v>138000</v>
      </c>
      <c r="AN30" s="15">
        <v>144300</v>
      </c>
      <c r="AO30" s="15">
        <v>160300</v>
      </c>
      <c r="AP30" s="6">
        <v>166900</v>
      </c>
    </row>
    <row r="31" spans="2:47">
      <c r="B31" s="13">
        <v>31500</v>
      </c>
      <c r="C31" s="13">
        <v>32100</v>
      </c>
      <c r="D31" s="13">
        <v>34700</v>
      </c>
      <c r="E31" s="13">
        <v>35700</v>
      </c>
      <c r="F31" s="13">
        <v>37600</v>
      </c>
      <c r="G31" s="13">
        <v>41800</v>
      </c>
      <c r="H31" s="13">
        <v>45700</v>
      </c>
      <c r="I31" s="13">
        <v>53500</v>
      </c>
      <c r="J31" s="13">
        <v>55200</v>
      </c>
      <c r="K31" s="13">
        <v>61000</v>
      </c>
      <c r="L31" s="13">
        <v>62800</v>
      </c>
      <c r="M31" s="13">
        <v>62800</v>
      </c>
      <c r="N31" s="13">
        <v>67100</v>
      </c>
      <c r="O31" s="13">
        <v>74300</v>
      </c>
      <c r="P31" s="13">
        <v>74300</v>
      </c>
      <c r="Q31" s="13">
        <v>81100</v>
      </c>
      <c r="R31" s="13">
        <v>87600</v>
      </c>
      <c r="S31" s="13">
        <v>94100</v>
      </c>
      <c r="T31" s="13">
        <v>94100</v>
      </c>
      <c r="U31" s="13">
        <v>99800</v>
      </c>
      <c r="V31" s="13">
        <v>102900</v>
      </c>
      <c r="W31" s="13">
        <v>102900</v>
      </c>
      <c r="X31" s="13">
        <v>102900</v>
      </c>
      <c r="Y31" s="13">
        <v>102900</v>
      </c>
      <c r="Z31" s="13">
        <v>102900</v>
      </c>
      <c r="AA31" s="18">
        <v>117400</v>
      </c>
      <c r="AB31" s="18">
        <v>117400</v>
      </c>
      <c r="AC31" s="18">
        <v>117400</v>
      </c>
      <c r="AD31" s="15">
        <v>119500</v>
      </c>
      <c r="AE31" s="15">
        <v>126100</v>
      </c>
      <c r="AF31" s="15">
        <v>126100</v>
      </c>
      <c r="AG31" s="15">
        <v>126100</v>
      </c>
      <c r="AH31" s="15">
        <v>126100</v>
      </c>
      <c r="AI31" s="15">
        <v>126100</v>
      </c>
      <c r="AJ31" s="15">
        <v>126100</v>
      </c>
      <c r="AK31" s="15">
        <v>126100</v>
      </c>
      <c r="AL31" s="6">
        <v>142100</v>
      </c>
      <c r="AM31" s="6">
        <v>142100</v>
      </c>
      <c r="AN31" s="15">
        <v>148600</v>
      </c>
      <c r="AO31" s="15">
        <v>165100</v>
      </c>
      <c r="AP31" s="6">
        <v>171900</v>
      </c>
    </row>
    <row r="32" spans="2:47">
      <c r="B32" s="13">
        <v>32400</v>
      </c>
      <c r="C32" s="13">
        <v>33100</v>
      </c>
      <c r="D32" s="13">
        <v>35700</v>
      </c>
      <c r="E32" s="13">
        <v>36800</v>
      </c>
      <c r="F32" s="13">
        <v>38700</v>
      </c>
      <c r="G32" s="13">
        <v>43100</v>
      </c>
      <c r="H32" s="13">
        <v>47100</v>
      </c>
      <c r="I32" s="13">
        <v>55100</v>
      </c>
      <c r="J32" s="13">
        <v>56900</v>
      </c>
      <c r="K32" s="13">
        <v>62800</v>
      </c>
      <c r="L32" s="13">
        <v>64700</v>
      </c>
      <c r="M32" s="13">
        <v>64700</v>
      </c>
      <c r="N32" s="13">
        <v>69100</v>
      </c>
      <c r="O32" s="13">
        <v>76500</v>
      </c>
      <c r="P32" s="13">
        <v>76500</v>
      </c>
      <c r="Q32" s="13">
        <v>83500</v>
      </c>
      <c r="R32" s="13">
        <v>90200</v>
      </c>
      <c r="S32" s="13">
        <v>96900</v>
      </c>
      <c r="T32" s="13">
        <v>96900</v>
      </c>
      <c r="U32" s="13">
        <v>102800</v>
      </c>
      <c r="V32" s="13">
        <v>106000</v>
      </c>
      <c r="W32" s="13">
        <v>106000</v>
      </c>
      <c r="X32" s="13">
        <v>106000</v>
      </c>
      <c r="Y32" s="13">
        <v>106000</v>
      </c>
      <c r="Z32" s="13">
        <v>106000</v>
      </c>
      <c r="AA32" s="18">
        <v>120900</v>
      </c>
      <c r="AB32" s="18">
        <v>120900</v>
      </c>
      <c r="AC32" s="18">
        <v>120900</v>
      </c>
      <c r="AD32" s="15">
        <v>123100</v>
      </c>
      <c r="AE32" s="15">
        <v>129900</v>
      </c>
      <c r="AF32" s="15">
        <v>129900</v>
      </c>
      <c r="AG32" s="15">
        <v>129900</v>
      </c>
      <c r="AH32" s="15">
        <v>129900</v>
      </c>
      <c r="AI32" s="15">
        <v>129900</v>
      </c>
      <c r="AJ32" s="15">
        <v>129900</v>
      </c>
      <c r="AK32" s="15">
        <v>129900</v>
      </c>
      <c r="AL32" s="6">
        <v>146400</v>
      </c>
      <c r="AM32" s="6">
        <v>146400</v>
      </c>
      <c r="AN32" s="15">
        <v>153100</v>
      </c>
      <c r="AO32" s="15">
        <v>170100</v>
      </c>
      <c r="AP32" s="6">
        <v>177100</v>
      </c>
    </row>
    <row r="33" spans="2:42">
      <c r="B33" s="13">
        <v>33400</v>
      </c>
      <c r="C33" s="13">
        <v>34100</v>
      </c>
      <c r="D33" s="13">
        <v>36800</v>
      </c>
      <c r="E33" s="13">
        <v>37900</v>
      </c>
      <c r="F33" s="13">
        <v>39900</v>
      </c>
      <c r="G33" s="13">
        <v>44400</v>
      </c>
      <c r="H33" s="13">
        <v>48500</v>
      </c>
      <c r="I33" s="13">
        <v>56800</v>
      </c>
      <c r="J33" s="13">
        <v>58600</v>
      </c>
      <c r="K33" s="13">
        <v>64700</v>
      </c>
      <c r="L33" s="13">
        <v>66600</v>
      </c>
      <c r="M33" s="13">
        <v>66600</v>
      </c>
      <c r="N33" s="13">
        <v>71200</v>
      </c>
      <c r="O33" s="13">
        <v>78800</v>
      </c>
      <c r="P33" s="13">
        <v>78800</v>
      </c>
      <c r="Q33" s="13">
        <v>86000</v>
      </c>
      <c r="R33" s="13">
        <v>92900</v>
      </c>
      <c r="S33" s="13">
        <v>99800</v>
      </c>
      <c r="T33" s="13">
        <v>99800</v>
      </c>
      <c r="U33" s="13">
        <v>105900</v>
      </c>
      <c r="V33" s="13">
        <v>109200</v>
      </c>
      <c r="W33" s="13">
        <v>109200</v>
      </c>
      <c r="X33" s="13">
        <v>109200</v>
      </c>
      <c r="Y33" s="13">
        <v>109200</v>
      </c>
      <c r="Z33" s="13">
        <v>109200</v>
      </c>
      <c r="AA33" s="18">
        <v>124500</v>
      </c>
      <c r="AB33" s="18">
        <v>124500</v>
      </c>
      <c r="AC33" s="18">
        <v>124500</v>
      </c>
      <c r="AD33" s="15">
        <v>126800</v>
      </c>
      <c r="AE33" s="15">
        <v>133800</v>
      </c>
      <c r="AF33" s="15">
        <v>133800</v>
      </c>
      <c r="AG33" s="15">
        <v>133800</v>
      </c>
      <c r="AH33" s="15">
        <v>133800</v>
      </c>
      <c r="AI33" s="15">
        <v>133800</v>
      </c>
      <c r="AJ33" s="15">
        <v>133800</v>
      </c>
      <c r="AK33" s="15">
        <v>133800</v>
      </c>
      <c r="AL33" s="6">
        <v>150800</v>
      </c>
      <c r="AM33" s="6">
        <v>150800</v>
      </c>
      <c r="AN33" s="15">
        <v>157700</v>
      </c>
      <c r="AO33" s="15">
        <v>175200</v>
      </c>
      <c r="AP33" s="6">
        <v>182400</v>
      </c>
    </row>
    <row r="34" spans="2:42">
      <c r="B34" s="13">
        <v>34400</v>
      </c>
      <c r="C34" s="13">
        <v>35100</v>
      </c>
      <c r="D34" s="13">
        <v>37900</v>
      </c>
      <c r="E34" s="13">
        <v>39000</v>
      </c>
      <c r="F34" s="13">
        <v>41100</v>
      </c>
      <c r="G34" s="13">
        <v>45700</v>
      </c>
      <c r="H34" s="13">
        <v>50000</v>
      </c>
      <c r="I34" s="13">
        <v>58500</v>
      </c>
      <c r="J34" s="13">
        <v>60400</v>
      </c>
      <c r="K34" s="13">
        <v>66600</v>
      </c>
      <c r="L34" s="13">
        <v>68600</v>
      </c>
      <c r="M34" s="13">
        <v>68600</v>
      </c>
      <c r="N34" s="13">
        <v>73300</v>
      </c>
      <c r="O34" s="13">
        <v>81200</v>
      </c>
      <c r="P34" s="13">
        <v>81200</v>
      </c>
      <c r="Q34" s="13">
        <v>88600</v>
      </c>
      <c r="R34" s="13">
        <v>95700</v>
      </c>
      <c r="S34" s="13">
        <v>102800</v>
      </c>
      <c r="T34" s="13">
        <v>102800</v>
      </c>
      <c r="U34" s="13">
        <v>109100</v>
      </c>
      <c r="V34" s="13">
        <v>112500</v>
      </c>
      <c r="W34" s="13">
        <v>112500</v>
      </c>
      <c r="X34" s="13">
        <v>112500</v>
      </c>
      <c r="Y34" s="13">
        <v>112500</v>
      </c>
      <c r="Z34" s="13">
        <v>112500</v>
      </c>
      <c r="AA34" s="18">
        <v>128200</v>
      </c>
      <c r="AB34" s="18">
        <v>128200</v>
      </c>
      <c r="AC34" s="18">
        <v>128200</v>
      </c>
      <c r="AD34" s="15">
        <v>130600</v>
      </c>
      <c r="AE34" s="15">
        <v>137800</v>
      </c>
      <c r="AF34" s="15">
        <v>137800</v>
      </c>
      <c r="AG34" s="15">
        <v>137800</v>
      </c>
      <c r="AH34" s="15">
        <v>137800</v>
      </c>
      <c r="AI34" s="15">
        <v>137800</v>
      </c>
      <c r="AJ34" s="15">
        <v>137800</v>
      </c>
      <c r="AK34" s="15">
        <v>137800</v>
      </c>
      <c r="AL34" s="6">
        <v>155300</v>
      </c>
      <c r="AM34" s="6">
        <v>155300</v>
      </c>
      <c r="AN34" s="15">
        <v>162400</v>
      </c>
      <c r="AO34" s="15">
        <v>180500</v>
      </c>
      <c r="AP34" s="6">
        <v>187900</v>
      </c>
    </row>
    <row r="35" spans="2:42">
      <c r="B35" s="13">
        <v>35400</v>
      </c>
      <c r="C35" s="13">
        <v>36200</v>
      </c>
      <c r="D35" s="13">
        <v>39000</v>
      </c>
      <c r="E35" s="13">
        <v>40200</v>
      </c>
      <c r="F35" s="13">
        <v>42300</v>
      </c>
      <c r="G35" s="13">
        <v>47100</v>
      </c>
      <c r="H35" s="13">
        <v>51500</v>
      </c>
      <c r="I35" s="13">
        <v>60300</v>
      </c>
      <c r="J35" s="13">
        <v>62200</v>
      </c>
      <c r="K35" s="13">
        <v>68600</v>
      </c>
      <c r="L35" s="13">
        <v>70700</v>
      </c>
      <c r="M35" s="13">
        <v>70700</v>
      </c>
      <c r="N35" s="13">
        <v>75500</v>
      </c>
      <c r="O35" s="13">
        <v>83600</v>
      </c>
      <c r="P35" s="13">
        <v>83600</v>
      </c>
      <c r="Q35" s="13">
        <v>91300</v>
      </c>
      <c r="R35" s="13">
        <v>98600</v>
      </c>
      <c r="S35" s="13">
        <v>105900</v>
      </c>
      <c r="T35" s="13">
        <v>105900</v>
      </c>
      <c r="U35" s="13">
        <v>112400</v>
      </c>
      <c r="V35" s="13">
        <v>115900</v>
      </c>
      <c r="W35" s="13">
        <v>115900</v>
      </c>
      <c r="X35" s="13">
        <v>115900</v>
      </c>
      <c r="Y35" s="13">
        <v>115900</v>
      </c>
      <c r="Z35" s="13">
        <v>115900</v>
      </c>
      <c r="AA35" s="18">
        <v>132000</v>
      </c>
      <c r="AB35" s="18">
        <v>132000</v>
      </c>
      <c r="AC35" s="18">
        <v>132000</v>
      </c>
      <c r="AD35" s="15">
        <v>134500</v>
      </c>
      <c r="AE35" s="15">
        <v>141900</v>
      </c>
      <c r="AF35" s="15">
        <v>141900</v>
      </c>
      <c r="AG35" s="15">
        <v>141900</v>
      </c>
      <c r="AH35" s="15">
        <v>141900</v>
      </c>
      <c r="AI35" s="15">
        <v>141900</v>
      </c>
      <c r="AJ35" s="15">
        <v>141900</v>
      </c>
      <c r="AK35" s="15">
        <v>141900</v>
      </c>
      <c r="AL35" s="6">
        <v>160000</v>
      </c>
      <c r="AM35" s="6">
        <v>160000</v>
      </c>
      <c r="AN35" s="15">
        <v>167300</v>
      </c>
      <c r="AO35" s="15">
        <v>185900</v>
      </c>
      <c r="AP35" s="6">
        <v>193500</v>
      </c>
    </row>
    <row r="36" spans="2:42">
      <c r="B36" s="13">
        <v>36500</v>
      </c>
      <c r="C36" s="13">
        <v>37300</v>
      </c>
      <c r="D36" s="13">
        <v>40200</v>
      </c>
      <c r="E36" s="13">
        <v>41400</v>
      </c>
      <c r="F36" s="13">
        <v>43600</v>
      </c>
      <c r="G36" s="13">
        <v>48500</v>
      </c>
      <c r="H36" s="13">
        <v>53000</v>
      </c>
      <c r="I36" s="13">
        <v>62100</v>
      </c>
      <c r="J36" s="13">
        <v>64100</v>
      </c>
      <c r="K36" s="13">
        <v>70700</v>
      </c>
      <c r="L36" s="13">
        <v>72800</v>
      </c>
      <c r="M36" s="13">
        <v>72800</v>
      </c>
      <c r="N36" s="13">
        <v>77800</v>
      </c>
      <c r="O36" s="13">
        <v>86100</v>
      </c>
      <c r="P36" s="13">
        <v>86100</v>
      </c>
      <c r="Q36" s="13">
        <v>94000</v>
      </c>
      <c r="R36" s="13">
        <v>101600</v>
      </c>
      <c r="S36" s="13">
        <v>109100</v>
      </c>
      <c r="T36" s="13">
        <v>109100</v>
      </c>
      <c r="U36" s="13">
        <v>115800</v>
      </c>
      <c r="V36" s="13">
        <v>119400</v>
      </c>
      <c r="W36" s="13">
        <v>119400</v>
      </c>
      <c r="X36" s="13">
        <v>119400</v>
      </c>
      <c r="Y36" s="13">
        <v>119400</v>
      </c>
      <c r="Z36" s="13">
        <v>119400</v>
      </c>
      <c r="AA36" s="18">
        <v>136000</v>
      </c>
      <c r="AB36" s="18">
        <v>136000</v>
      </c>
      <c r="AC36" s="18">
        <v>136000</v>
      </c>
      <c r="AD36" s="15">
        <v>138500</v>
      </c>
      <c r="AE36" s="15">
        <v>146200</v>
      </c>
      <c r="AF36" s="15">
        <v>146200</v>
      </c>
      <c r="AG36" s="15">
        <v>146200</v>
      </c>
      <c r="AH36" s="15">
        <v>146200</v>
      </c>
      <c r="AI36" s="15">
        <v>146200</v>
      </c>
      <c r="AJ36" s="15">
        <v>146200</v>
      </c>
      <c r="AK36" s="15">
        <v>146200</v>
      </c>
      <c r="AL36" s="6">
        <v>164800</v>
      </c>
      <c r="AM36" s="6">
        <v>164800</v>
      </c>
      <c r="AN36" s="15">
        <v>172300</v>
      </c>
      <c r="AO36" s="15">
        <v>191500</v>
      </c>
      <c r="AP36" s="6">
        <v>199300</v>
      </c>
    </row>
    <row r="37" spans="2:42">
      <c r="B37" s="13">
        <v>37600</v>
      </c>
      <c r="C37" s="13">
        <v>38400</v>
      </c>
      <c r="D37" s="13">
        <v>41400</v>
      </c>
      <c r="E37" s="13">
        <v>42600</v>
      </c>
      <c r="F37" s="13">
        <v>44900</v>
      </c>
      <c r="G37" s="13">
        <v>50000</v>
      </c>
      <c r="H37" s="13">
        <v>54600</v>
      </c>
      <c r="I37" s="13">
        <v>64000</v>
      </c>
      <c r="J37" s="13">
        <v>66000</v>
      </c>
      <c r="K37" s="13">
        <v>72800</v>
      </c>
      <c r="L37" s="13">
        <v>75000</v>
      </c>
      <c r="M37" s="13">
        <v>75000</v>
      </c>
      <c r="N37" s="13">
        <v>80100</v>
      </c>
      <c r="O37" s="13">
        <v>88700</v>
      </c>
      <c r="P37" s="13">
        <v>88700</v>
      </c>
      <c r="Q37" s="13">
        <v>96800</v>
      </c>
      <c r="R37" s="13">
        <v>104600</v>
      </c>
      <c r="S37" s="13">
        <v>112400</v>
      </c>
      <c r="T37" s="13">
        <v>112400</v>
      </c>
      <c r="U37" s="13">
        <v>119300</v>
      </c>
      <c r="V37" s="13">
        <v>123000</v>
      </c>
      <c r="W37" s="13">
        <v>123000</v>
      </c>
      <c r="X37" s="13">
        <v>123000</v>
      </c>
      <c r="Y37" s="13">
        <v>123000</v>
      </c>
      <c r="Z37" s="13">
        <v>123000</v>
      </c>
      <c r="AA37" s="18">
        <v>140100</v>
      </c>
      <c r="AB37" s="18">
        <v>140100</v>
      </c>
      <c r="AC37" s="18">
        <v>140100</v>
      </c>
      <c r="AD37" s="15">
        <v>142700</v>
      </c>
      <c r="AE37" s="15">
        <v>150600</v>
      </c>
      <c r="AF37" s="15">
        <v>150600</v>
      </c>
      <c r="AG37" s="15">
        <v>150600</v>
      </c>
      <c r="AH37" s="15">
        <v>150600</v>
      </c>
      <c r="AI37" s="15">
        <v>150600</v>
      </c>
      <c r="AJ37" s="15">
        <v>150600</v>
      </c>
      <c r="AK37" s="15">
        <v>150600</v>
      </c>
      <c r="AL37" s="6">
        <v>169700</v>
      </c>
      <c r="AM37" s="6">
        <v>169700</v>
      </c>
      <c r="AN37" s="15">
        <v>177500</v>
      </c>
      <c r="AO37" s="15">
        <v>197200</v>
      </c>
      <c r="AP37" s="6">
        <v>205300</v>
      </c>
    </row>
    <row r="38" spans="2:42">
      <c r="B38" s="13">
        <v>38700</v>
      </c>
      <c r="C38" s="13">
        <v>39600</v>
      </c>
      <c r="D38" s="13">
        <v>42600</v>
      </c>
      <c r="E38" s="13">
        <v>43900</v>
      </c>
      <c r="F38" s="13">
        <v>46200</v>
      </c>
      <c r="G38" s="13">
        <v>51500</v>
      </c>
      <c r="H38" s="13">
        <v>56200</v>
      </c>
      <c r="I38" s="13">
        <v>65900</v>
      </c>
      <c r="J38" s="13">
        <v>68000</v>
      </c>
      <c r="K38" s="13">
        <v>75000</v>
      </c>
      <c r="L38" s="13">
        <v>77300</v>
      </c>
      <c r="M38" s="13">
        <v>77300</v>
      </c>
      <c r="N38" s="13">
        <v>82500</v>
      </c>
      <c r="O38" s="13">
        <v>91400</v>
      </c>
      <c r="P38" s="13">
        <v>91400</v>
      </c>
      <c r="Q38" s="13">
        <v>99700</v>
      </c>
      <c r="R38" s="13">
        <v>107700</v>
      </c>
      <c r="S38" s="13">
        <v>115800</v>
      </c>
      <c r="T38" s="13">
        <v>115800</v>
      </c>
      <c r="U38" s="13">
        <v>122900</v>
      </c>
      <c r="V38" s="13">
        <v>126700</v>
      </c>
      <c r="W38" s="13">
        <v>126700</v>
      </c>
      <c r="X38" s="13">
        <v>126700</v>
      </c>
      <c r="Y38" s="13">
        <v>126700</v>
      </c>
      <c r="Z38" s="13">
        <v>126700</v>
      </c>
      <c r="AA38" s="18">
        <v>144300</v>
      </c>
      <c r="AB38" s="18">
        <v>144300</v>
      </c>
      <c r="AC38" s="18">
        <v>144300</v>
      </c>
      <c r="AD38" s="15">
        <v>147000</v>
      </c>
      <c r="AE38" s="15">
        <v>155100</v>
      </c>
      <c r="AF38" s="15">
        <v>155100</v>
      </c>
      <c r="AG38" s="15">
        <v>155100</v>
      </c>
      <c r="AH38" s="15">
        <v>155100</v>
      </c>
      <c r="AI38" s="15">
        <v>155100</v>
      </c>
      <c r="AJ38" s="15">
        <v>155100</v>
      </c>
      <c r="AK38" s="15">
        <v>155100</v>
      </c>
      <c r="AL38" s="6">
        <v>174800</v>
      </c>
      <c r="AM38" s="6">
        <v>174800</v>
      </c>
      <c r="AN38" s="15">
        <v>182800</v>
      </c>
      <c r="AO38" s="15">
        <v>203100</v>
      </c>
      <c r="AP38" s="12">
        <v>211500</v>
      </c>
    </row>
    <row r="39" spans="2:42">
      <c r="B39" s="13">
        <v>39900</v>
      </c>
      <c r="C39" s="13">
        <v>40800</v>
      </c>
      <c r="D39" s="13">
        <v>43900</v>
      </c>
      <c r="E39" s="13">
        <v>45200</v>
      </c>
      <c r="F39" s="13">
        <v>47600</v>
      </c>
      <c r="G39" s="13">
        <v>53000</v>
      </c>
      <c r="H39" s="13">
        <v>57900</v>
      </c>
      <c r="I39" s="13">
        <v>67900</v>
      </c>
      <c r="J39" s="13">
        <v>70000</v>
      </c>
      <c r="K39" s="13">
        <v>77300</v>
      </c>
      <c r="L39" s="13">
        <v>79600</v>
      </c>
      <c r="M39" s="13">
        <v>79600</v>
      </c>
      <c r="N39" s="13">
        <v>85000</v>
      </c>
      <c r="O39" s="13">
        <v>94100</v>
      </c>
      <c r="P39" s="13">
        <v>94100</v>
      </c>
      <c r="Q39" s="13">
        <v>102700</v>
      </c>
      <c r="R39" s="13">
        <v>110900</v>
      </c>
      <c r="S39" s="13">
        <v>119300</v>
      </c>
      <c r="T39" s="13">
        <v>119300</v>
      </c>
      <c r="U39" s="13">
        <v>126600</v>
      </c>
      <c r="V39" s="13">
        <v>130500</v>
      </c>
      <c r="W39" s="13">
        <v>130500</v>
      </c>
      <c r="X39" s="13">
        <v>130500</v>
      </c>
      <c r="Y39" s="13">
        <v>130500</v>
      </c>
      <c r="Z39" s="13">
        <v>130500</v>
      </c>
      <c r="AA39" s="18">
        <v>148600</v>
      </c>
      <c r="AB39" s="18">
        <v>148600</v>
      </c>
      <c r="AC39" s="18">
        <v>148600</v>
      </c>
      <c r="AD39" s="15">
        <v>151400</v>
      </c>
      <c r="AE39" s="15">
        <v>159800</v>
      </c>
      <c r="AF39" s="15">
        <v>159800</v>
      </c>
      <c r="AG39" s="15">
        <v>159800</v>
      </c>
      <c r="AH39" s="15">
        <v>159800</v>
      </c>
      <c r="AI39" s="15">
        <v>159800</v>
      </c>
      <c r="AJ39" s="15">
        <v>159800</v>
      </c>
      <c r="AK39" s="15">
        <v>159800</v>
      </c>
      <c r="AL39" s="6">
        <v>180000</v>
      </c>
      <c r="AM39" s="6">
        <v>180000</v>
      </c>
      <c r="AN39" s="15">
        <v>188300</v>
      </c>
      <c r="AO39" s="17">
        <v>209200</v>
      </c>
    </row>
    <row r="40" spans="2:42">
      <c r="B40" s="13">
        <v>41100</v>
      </c>
      <c r="C40" s="13">
        <v>42000</v>
      </c>
      <c r="D40" s="13">
        <v>45200</v>
      </c>
      <c r="E40" s="13">
        <v>46600</v>
      </c>
      <c r="F40" s="13">
        <v>49000</v>
      </c>
      <c r="G40" s="13">
        <v>54600</v>
      </c>
      <c r="H40" s="13">
        <v>59600</v>
      </c>
      <c r="I40" s="13">
        <v>69900</v>
      </c>
      <c r="J40" s="13">
        <v>72100</v>
      </c>
      <c r="K40" s="13">
        <v>79600</v>
      </c>
      <c r="L40" s="13">
        <v>82000</v>
      </c>
      <c r="M40" s="13">
        <v>82000</v>
      </c>
      <c r="N40" s="13">
        <v>87600</v>
      </c>
      <c r="O40" s="13">
        <v>96900</v>
      </c>
      <c r="P40" s="13">
        <v>96900</v>
      </c>
      <c r="Q40" s="13">
        <v>105800</v>
      </c>
      <c r="R40" s="13">
        <v>114200</v>
      </c>
      <c r="S40" s="13">
        <v>122900</v>
      </c>
      <c r="T40" s="13">
        <v>122900</v>
      </c>
      <c r="U40" s="13">
        <v>130400</v>
      </c>
      <c r="V40" s="13">
        <v>134400</v>
      </c>
      <c r="W40" s="13">
        <v>134400</v>
      </c>
      <c r="X40" s="13">
        <v>134400</v>
      </c>
      <c r="Y40" s="13">
        <v>134400</v>
      </c>
      <c r="Z40" s="13">
        <v>134400</v>
      </c>
      <c r="AA40" s="18">
        <v>153100</v>
      </c>
      <c r="AB40" s="18">
        <v>153100</v>
      </c>
      <c r="AC40" s="18">
        <v>153100</v>
      </c>
      <c r="AD40" s="15">
        <v>155900</v>
      </c>
      <c r="AE40" s="15">
        <v>164600</v>
      </c>
      <c r="AF40" s="15">
        <v>164600</v>
      </c>
      <c r="AG40" s="15">
        <v>164600</v>
      </c>
      <c r="AH40" s="15">
        <v>164600</v>
      </c>
      <c r="AI40" s="15">
        <v>164600</v>
      </c>
      <c r="AJ40" s="15">
        <v>164600</v>
      </c>
      <c r="AK40" s="15">
        <v>164600</v>
      </c>
      <c r="AL40" s="6">
        <v>185400</v>
      </c>
      <c r="AM40" s="6">
        <v>185400</v>
      </c>
      <c r="AN40" s="15">
        <v>193900</v>
      </c>
      <c r="AO40" s="17"/>
    </row>
    <row r="41" spans="2:42">
      <c r="B41" s="13">
        <v>42300</v>
      </c>
      <c r="C41" s="13">
        <v>43300</v>
      </c>
      <c r="D41" s="13">
        <v>46600</v>
      </c>
      <c r="E41" s="13">
        <v>48000</v>
      </c>
      <c r="F41" s="13">
        <v>50500</v>
      </c>
      <c r="G41" s="13">
        <v>56200</v>
      </c>
      <c r="H41" s="13">
        <v>61400</v>
      </c>
      <c r="I41" s="13">
        <v>72000</v>
      </c>
      <c r="J41" s="13">
        <v>74300</v>
      </c>
      <c r="K41" s="13">
        <v>82000</v>
      </c>
      <c r="L41" s="13">
        <v>84500</v>
      </c>
      <c r="M41" s="13">
        <v>84500</v>
      </c>
      <c r="N41" s="13">
        <v>90200</v>
      </c>
      <c r="O41" s="13">
        <v>99800</v>
      </c>
      <c r="P41" s="13">
        <v>99800</v>
      </c>
      <c r="Q41" s="13">
        <v>109000</v>
      </c>
      <c r="R41" s="13">
        <v>117600</v>
      </c>
      <c r="S41" s="13">
        <v>126600</v>
      </c>
      <c r="T41" s="13">
        <v>126600</v>
      </c>
      <c r="U41" s="13">
        <v>134300</v>
      </c>
      <c r="V41" s="13">
        <v>138400</v>
      </c>
      <c r="W41" s="13">
        <v>138400</v>
      </c>
      <c r="X41" s="13">
        <v>138400</v>
      </c>
      <c r="Y41" s="13">
        <v>138400</v>
      </c>
      <c r="Z41" s="13">
        <v>138400</v>
      </c>
      <c r="AA41" s="18">
        <v>157700</v>
      </c>
      <c r="AB41" s="18">
        <v>157700</v>
      </c>
      <c r="AC41" s="18">
        <v>157700</v>
      </c>
      <c r="AD41" s="15">
        <v>160600</v>
      </c>
      <c r="AE41" s="15">
        <v>169500</v>
      </c>
      <c r="AF41" s="15">
        <v>169500</v>
      </c>
      <c r="AG41" s="15">
        <v>169500</v>
      </c>
      <c r="AH41" s="15">
        <v>169500</v>
      </c>
      <c r="AI41" s="15">
        <v>169500</v>
      </c>
      <c r="AJ41" s="15">
        <v>169500</v>
      </c>
      <c r="AK41" s="15">
        <v>169500</v>
      </c>
      <c r="AL41" s="6">
        <v>191000</v>
      </c>
      <c r="AM41" s="6">
        <v>191000</v>
      </c>
      <c r="AN41" s="15">
        <v>199700</v>
      </c>
      <c r="AO41" s="17"/>
    </row>
    <row r="42" spans="2:42">
      <c r="B42" s="13">
        <v>43600</v>
      </c>
      <c r="C42" s="13">
        <v>44600</v>
      </c>
      <c r="D42" s="13">
        <v>48000</v>
      </c>
      <c r="E42" s="13">
        <v>49400</v>
      </c>
      <c r="F42" s="13">
        <v>52000</v>
      </c>
      <c r="G42" s="13">
        <v>57900</v>
      </c>
      <c r="H42" s="13">
        <v>63200</v>
      </c>
      <c r="I42" s="13">
        <v>74200</v>
      </c>
      <c r="J42" s="13">
        <v>76500</v>
      </c>
      <c r="K42" s="13">
        <v>84500</v>
      </c>
      <c r="L42" s="13">
        <v>87000</v>
      </c>
      <c r="M42" s="13">
        <v>87000</v>
      </c>
      <c r="N42" s="13">
        <v>92900</v>
      </c>
      <c r="O42" s="13">
        <v>102800</v>
      </c>
      <c r="P42" s="13">
        <v>102800</v>
      </c>
      <c r="Q42" s="13">
        <v>112300</v>
      </c>
      <c r="R42" s="13">
        <v>121100</v>
      </c>
      <c r="S42" s="13">
        <v>130400</v>
      </c>
      <c r="T42" s="13">
        <v>130400</v>
      </c>
      <c r="U42" s="13">
        <v>138300</v>
      </c>
      <c r="V42" s="13">
        <v>142600</v>
      </c>
      <c r="W42" s="13">
        <v>142600</v>
      </c>
      <c r="X42" s="13">
        <v>142600</v>
      </c>
      <c r="Y42" s="13">
        <v>142600</v>
      </c>
      <c r="Z42" s="13">
        <v>142600</v>
      </c>
      <c r="AA42" s="18">
        <v>162400</v>
      </c>
      <c r="AB42" s="18">
        <v>162400</v>
      </c>
      <c r="AC42" s="18">
        <v>162400</v>
      </c>
      <c r="AD42" s="15">
        <v>165400</v>
      </c>
      <c r="AE42" s="15">
        <v>174600</v>
      </c>
      <c r="AF42" s="15">
        <v>174600</v>
      </c>
      <c r="AG42" s="15">
        <v>174600</v>
      </c>
      <c r="AH42" s="15">
        <v>174600</v>
      </c>
      <c r="AI42" s="15">
        <v>174600</v>
      </c>
      <c r="AJ42" s="15">
        <v>174600</v>
      </c>
      <c r="AK42" s="15">
        <v>174600</v>
      </c>
      <c r="AL42" s="6">
        <v>196700</v>
      </c>
      <c r="AM42" s="6">
        <v>196700</v>
      </c>
      <c r="AN42" s="15">
        <v>205700</v>
      </c>
      <c r="AO42" s="17"/>
    </row>
    <row r="43" spans="2:42">
      <c r="B43" s="13">
        <v>44900</v>
      </c>
      <c r="C43" s="13">
        <v>45900</v>
      </c>
      <c r="D43" s="13">
        <v>49400</v>
      </c>
      <c r="E43" s="13">
        <v>50900</v>
      </c>
      <c r="F43" s="13">
        <v>53600</v>
      </c>
      <c r="G43" s="13">
        <v>59600</v>
      </c>
      <c r="H43" s="13">
        <v>65100</v>
      </c>
      <c r="I43" s="13">
        <v>76400</v>
      </c>
      <c r="J43" s="13">
        <v>78800</v>
      </c>
      <c r="K43" s="13">
        <v>87000</v>
      </c>
      <c r="L43" s="13">
        <v>89600</v>
      </c>
      <c r="M43" s="13">
        <v>89600</v>
      </c>
      <c r="N43" s="13">
        <v>95700</v>
      </c>
      <c r="O43" s="13">
        <v>105900</v>
      </c>
      <c r="P43" s="13">
        <v>105900</v>
      </c>
      <c r="Q43" s="13">
        <v>115700</v>
      </c>
      <c r="R43" s="13">
        <v>124700</v>
      </c>
      <c r="S43" s="13">
        <v>134300</v>
      </c>
      <c r="T43" s="13">
        <v>134300</v>
      </c>
      <c r="U43" s="13">
        <v>142400</v>
      </c>
      <c r="V43" s="13">
        <v>146900</v>
      </c>
      <c r="W43" s="13">
        <v>146900</v>
      </c>
      <c r="X43" s="13">
        <v>146900</v>
      </c>
      <c r="Y43" s="13">
        <v>146900</v>
      </c>
      <c r="Z43" s="13">
        <v>146900</v>
      </c>
      <c r="AA43" s="18">
        <v>167300</v>
      </c>
      <c r="AB43" s="18">
        <v>167300</v>
      </c>
      <c r="AC43" s="18">
        <v>167300</v>
      </c>
      <c r="AD43" s="15">
        <v>170400</v>
      </c>
      <c r="AE43" s="15">
        <v>179800</v>
      </c>
      <c r="AF43" s="15">
        <v>179800</v>
      </c>
      <c r="AG43" s="15">
        <v>179800</v>
      </c>
      <c r="AH43" s="15">
        <v>179800</v>
      </c>
      <c r="AI43" s="15">
        <v>179800</v>
      </c>
      <c r="AJ43" s="15">
        <v>179800</v>
      </c>
      <c r="AK43" s="15">
        <v>179800</v>
      </c>
      <c r="AL43" s="6">
        <v>202600</v>
      </c>
      <c r="AM43" s="6">
        <v>202600</v>
      </c>
      <c r="AN43" s="17">
        <v>211900</v>
      </c>
      <c r="AO43" s="17"/>
    </row>
    <row r="44" spans="2:42">
      <c r="B44" s="13">
        <v>46200</v>
      </c>
      <c r="C44" s="13">
        <v>47300</v>
      </c>
      <c r="D44" s="13">
        <v>50900</v>
      </c>
      <c r="E44" s="13">
        <v>52400</v>
      </c>
      <c r="F44" s="13">
        <v>55200</v>
      </c>
      <c r="G44" s="13">
        <v>61400</v>
      </c>
      <c r="H44" s="13">
        <v>67100</v>
      </c>
      <c r="I44" s="13">
        <v>78700</v>
      </c>
      <c r="J44" s="13">
        <v>81200</v>
      </c>
      <c r="K44" s="13">
        <v>89600</v>
      </c>
      <c r="L44" s="13">
        <v>92300</v>
      </c>
      <c r="M44" s="13">
        <v>92300</v>
      </c>
      <c r="N44" s="13">
        <v>98600</v>
      </c>
      <c r="O44" s="13">
        <v>109100</v>
      </c>
      <c r="P44" s="13">
        <v>109100</v>
      </c>
      <c r="Q44" s="13">
        <v>119200</v>
      </c>
      <c r="R44" s="13">
        <v>128400</v>
      </c>
      <c r="S44" s="13">
        <v>138300</v>
      </c>
      <c r="T44" s="13">
        <v>138300</v>
      </c>
      <c r="U44" s="13">
        <v>146700</v>
      </c>
      <c r="V44" s="13">
        <v>151300</v>
      </c>
      <c r="W44" s="13">
        <v>151300</v>
      </c>
      <c r="X44" s="13">
        <v>151300</v>
      </c>
      <c r="Y44" s="13">
        <v>151300</v>
      </c>
      <c r="Z44" s="13">
        <v>151300</v>
      </c>
      <c r="AA44" s="18">
        <v>172300</v>
      </c>
      <c r="AB44" s="18">
        <v>172300</v>
      </c>
      <c r="AC44" s="18">
        <v>172300</v>
      </c>
      <c r="AD44" s="15">
        <v>175500</v>
      </c>
      <c r="AE44" s="15">
        <v>185200</v>
      </c>
      <c r="AF44" s="15">
        <v>185200</v>
      </c>
      <c r="AG44" s="15">
        <v>185200</v>
      </c>
      <c r="AH44" s="15">
        <v>185200</v>
      </c>
      <c r="AI44" s="15">
        <v>185200</v>
      </c>
      <c r="AJ44" s="15">
        <v>185200</v>
      </c>
      <c r="AK44" s="15">
        <v>185200</v>
      </c>
      <c r="AL44" s="12">
        <v>208700</v>
      </c>
      <c r="AM44" s="12">
        <v>208700</v>
      </c>
      <c r="AN44" s="19"/>
      <c r="AO44" s="19"/>
    </row>
    <row r="45" spans="2:42">
      <c r="B45" s="12">
        <v>47600</v>
      </c>
      <c r="C45" s="12">
        <v>48700</v>
      </c>
      <c r="D45" s="12">
        <v>52400</v>
      </c>
      <c r="E45" s="12">
        <v>54000</v>
      </c>
      <c r="F45" s="12">
        <v>56900</v>
      </c>
      <c r="G45" s="12">
        <v>63200</v>
      </c>
      <c r="H45" s="12">
        <v>69100</v>
      </c>
      <c r="I45" s="12">
        <v>81100</v>
      </c>
      <c r="J45" s="12">
        <v>83600</v>
      </c>
      <c r="K45" s="12">
        <v>92300</v>
      </c>
      <c r="L45" s="12">
        <v>95100</v>
      </c>
      <c r="M45" s="12">
        <v>95100</v>
      </c>
      <c r="N45" s="12">
        <v>101600</v>
      </c>
      <c r="O45" s="12">
        <v>112400</v>
      </c>
      <c r="P45" s="12">
        <v>112400</v>
      </c>
      <c r="Q45" s="12">
        <v>122800</v>
      </c>
      <c r="R45" s="12">
        <v>132300</v>
      </c>
      <c r="S45" s="12">
        <v>142400</v>
      </c>
      <c r="T45" s="12">
        <v>142400</v>
      </c>
      <c r="U45" s="12">
        <v>151100</v>
      </c>
      <c r="V45" s="12">
        <v>155800</v>
      </c>
      <c r="W45" s="12">
        <v>155800</v>
      </c>
      <c r="X45" s="12">
        <v>155800</v>
      </c>
      <c r="Y45" s="12">
        <v>155800</v>
      </c>
      <c r="Z45" s="12">
        <v>155800</v>
      </c>
      <c r="AA45" s="12">
        <v>177500</v>
      </c>
      <c r="AB45" s="12">
        <v>177500</v>
      </c>
      <c r="AC45" s="12">
        <v>177500</v>
      </c>
      <c r="AD45" s="12">
        <v>180800</v>
      </c>
      <c r="AE45" s="12">
        <v>190800</v>
      </c>
      <c r="AF45" s="12">
        <v>190800</v>
      </c>
      <c r="AG45" s="12">
        <v>190800</v>
      </c>
      <c r="AH45" s="12">
        <v>190800</v>
      </c>
      <c r="AI45" s="12">
        <v>190800</v>
      </c>
      <c r="AJ45" s="12">
        <v>190800</v>
      </c>
      <c r="AK45" s="12">
        <v>190800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W14"/>
  <sheetViews>
    <sheetView workbookViewId="0">
      <selection activeCell="B6" sqref="B6:E8"/>
    </sheetView>
  </sheetViews>
  <sheetFormatPr defaultColWidth="9.109375" defaultRowHeight="24.6"/>
  <cols>
    <col min="1" max="1" width="22.109375" style="20" customWidth="1"/>
    <col min="2" max="2" width="24.109375" style="20" customWidth="1"/>
    <col min="3" max="3" width="24.5546875" style="20" customWidth="1"/>
    <col min="4" max="6" width="9.109375" style="20"/>
    <col min="7" max="7" width="9.109375" style="20" bestFit="1" customWidth="1"/>
    <col min="8" max="8" width="7.109375" style="20" hidden="1" customWidth="1"/>
    <col min="9" max="9" width="12.33203125" style="20" hidden="1" customWidth="1"/>
    <col min="10" max="10" width="9.88671875" style="20" bestFit="1" customWidth="1"/>
    <col min="11" max="11" width="12.5546875" style="20" bestFit="1" customWidth="1"/>
    <col min="12" max="14" width="9.109375" style="20"/>
    <col min="15" max="15" width="11.109375" style="20" bestFit="1" customWidth="1"/>
    <col min="16" max="16" width="10" style="20" customWidth="1"/>
    <col min="17" max="17" width="12.33203125" style="20" bestFit="1" customWidth="1"/>
    <col min="18" max="16384" width="9.109375" style="20"/>
  </cols>
  <sheetData>
    <row r="1" spans="1:23" s="33" customFormat="1" ht="60.75" customHeight="1">
      <c r="A1" s="57" t="s">
        <v>77</v>
      </c>
      <c r="B1" s="57"/>
      <c r="C1" s="33" t="s">
        <v>78</v>
      </c>
      <c r="D1" s="33" t="s">
        <v>79</v>
      </c>
      <c r="E1" s="33" t="s">
        <v>80</v>
      </c>
      <c r="F1" s="33" t="s">
        <v>0</v>
      </c>
      <c r="G1" s="33" t="s">
        <v>83</v>
      </c>
      <c r="J1" s="33" t="s">
        <v>82</v>
      </c>
      <c r="K1" s="33" t="s">
        <v>81</v>
      </c>
      <c r="L1" s="33" t="s">
        <v>83</v>
      </c>
      <c r="M1" s="33" t="s">
        <v>9</v>
      </c>
      <c r="N1" s="33" t="s">
        <v>4</v>
      </c>
      <c r="O1" s="33" t="s">
        <v>84</v>
      </c>
      <c r="P1" s="33" t="s">
        <v>85</v>
      </c>
      <c r="R1" s="33" t="s">
        <v>80</v>
      </c>
      <c r="S1" s="33" t="s">
        <v>82</v>
      </c>
      <c r="T1" s="33" t="s">
        <v>9</v>
      </c>
      <c r="U1" s="33" t="s">
        <v>4</v>
      </c>
      <c r="V1" s="33" t="s">
        <v>81</v>
      </c>
      <c r="W1" s="33" t="s">
        <v>84</v>
      </c>
    </row>
    <row r="2" spans="1:23" ht="24" customHeight="1">
      <c r="A2" s="20" t="s">
        <v>71</v>
      </c>
      <c r="B2" s="20" t="e">
        <f>O2</f>
        <v>#VALUE!</v>
      </c>
      <c r="C2" s="20" t="e">
        <f>W2</f>
        <v>#VALUE!</v>
      </c>
      <c r="D2" s="20" t="e">
        <f>C2-B2</f>
        <v>#VALUE!</v>
      </c>
      <c r="E2" s="20">
        <f>'1 Jan 2016'!B3</f>
        <v>0</v>
      </c>
      <c r="F2" s="20">
        <f>VLOOKUP('1 Jan 2016'!B5,'1 Jan 2016'!H3:J66,3,FALSE)</f>
        <v>0</v>
      </c>
      <c r="G2" s="20">
        <f>E2+F2</f>
        <v>0</v>
      </c>
      <c r="H2" s="22">
        <v>0</v>
      </c>
      <c r="I2" s="23">
        <f>G2*H2</f>
        <v>0</v>
      </c>
      <c r="J2" s="21">
        <v>0</v>
      </c>
      <c r="K2" s="20">
        <f>125%</f>
        <v>1.25</v>
      </c>
      <c r="L2" s="20">
        <f>ROUND(G2*K2+G2,0)</f>
        <v>0</v>
      </c>
      <c r="M2" s="20">
        <f>G2*10/100</f>
        <v>0</v>
      </c>
      <c r="N2" s="20" t="str">
        <f>VLOOKUP('1 Jan 2016'!B5,'1 Jan 2016'!H3:K87,4,FALSE)</f>
        <v>प्रवास</v>
      </c>
      <c r="O2" s="20" t="e">
        <f>L2+M2+N2</f>
        <v>#VALUE!</v>
      </c>
      <c r="P2" s="20">
        <f>ROUND(L2*10/100,0)</f>
        <v>0</v>
      </c>
      <c r="Q2" s="32"/>
      <c r="R2" s="20">
        <f>'1 Jan 2016'!D3</f>
        <v>0</v>
      </c>
      <c r="S2" s="20">
        <v>0</v>
      </c>
      <c r="T2" s="20">
        <f>'1 Jan 2016'!D3*IF('1 Jan 2016'!B7='1 Jan 2016'!M4,'1 Jan 2016'!N4,IF('1 Jan 2016'!B7='1 Jan 2016'!M5,'1 Jan 2016'!N5,IF('1 Jan 2016'!B7='1 Jan 2016'!M6,'1 Jan 2016'!N6,IF('1 Jan 2016'!B7='1 Jan 2016'!M7,'1 Jan 2016'!N7,IF('1 Jan 2016'!B7='1 Jan 2016'!M8,'1 Jan 2016'!N8)))))</f>
        <v>0</v>
      </c>
      <c r="U2" s="20" t="str">
        <f>'1 Jan 2016'!C9</f>
        <v>प्रवास</v>
      </c>
      <c r="V2" s="20">
        <f>0%</f>
        <v>0</v>
      </c>
      <c r="W2" s="20" t="e">
        <f>R2+T2+U2+V2</f>
        <v>#VALUE!</v>
      </c>
    </row>
    <row r="3" spans="1:23" ht="24" customHeight="1">
      <c r="A3" s="20" t="s">
        <v>72</v>
      </c>
      <c r="B3" s="20" t="e">
        <f t="shared" ref="B3:B13" si="0">O3</f>
        <v>#VALUE!</v>
      </c>
      <c r="C3" s="20" t="e">
        <f t="shared" ref="C3:C13" si="1">W3</f>
        <v>#VALUE!</v>
      </c>
      <c r="D3" s="20" t="e">
        <f t="shared" ref="D3:D7" si="2">C3-B3</f>
        <v>#VALUE!</v>
      </c>
      <c r="E3" s="20">
        <f>E2</f>
        <v>0</v>
      </c>
      <c r="F3" s="20">
        <f t="shared" ref="F3:N3" si="3">F2</f>
        <v>0</v>
      </c>
      <c r="G3" s="32">
        <f>G2+J2</f>
        <v>0</v>
      </c>
      <c r="H3" s="20">
        <f t="shared" si="3"/>
        <v>0</v>
      </c>
      <c r="I3" s="23">
        <f t="shared" ref="I3:I10" si="4">G3*H3</f>
        <v>0</v>
      </c>
      <c r="J3" s="21">
        <v>0</v>
      </c>
      <c r="K3" s="20">
        <f t="shared" si="3"/>
        <v>1.25</v>
      </c>
      <c r="L3" s="20">
        <f t="shared" ref="L3:L13" si="5">ROUND(G3*K3+G3,0)</f>
        <v>0</v>
      </c>
      <c r="M3" s="20">
        <f t="shared" ref="M3:M13" si="6">G3*10/100</f>
        <v>0</v>
      </c>
      <c r="N3" s="20" t="str">
        <f t="shared" si="3"/>
        <v>प्रवास</v>
      </c>
      <c r="O3" s="20" t="e">
        <f t="shared" ref="O3:O13" si="7">L3+M3+N3</f>
        <v>#VALUE!</v>
      </c>
      <c r="P3" s="20">
        <f t="shared" ref="P3:P13" si="8">ROUND(L3*10/100,0)</f>
        <v>0</v>
      </c>
      <c r="R3" s="20">
        <f>R2+S2</f>
        <v>0</v>
      </c>
      <c r="S3" s="20">
        <v>0</v>
      </c>
      <c r="T3" s="20">
        <f>T2</f>
        <v>0</v>
      </c>
      <c r="U3" s="20" t="str">
        <f>U2</f>
        <v>प्रवास</v>
      </c>
      <c r="V3" s="20">
        <f>0%</f>
        <v>0</v>
      </c>
      <c r="W3" s="20" t="e">
        <f>R3+T3+U3+V3</f>
        <v>#VALUE!</v>
      </c>
    </row>
    <row r="4" spans="1:23" ht="24" customHeight="1">
      <c r="A4" s="20" t="s">
        <v>73</v>
      </c>
      <c r="B4" s="20" t="e">
        <f t="shared" si="0"/>
        <v>#VALUE!</v>
      </c>
      <c r="C4" s="20" t="e">
        <f t="shared" si="1"/>
        <v>#VALUE!</v>
      </c>
      <c r="D4" s="20" t="e">
        <f t="shared" si="2"/>
        <v>#VALUE!</v>
      </c>
      <c r="E4" s="20">
        <f t="shared" ref="E4:E13" si="9">E3</f>
        <v>0</v>
      </c>
      <c r="F4" s="20">
        <f t="shared" ref="F4:F13" si="10">F3</f>
        <v>0</v>
      </c>
      <c r="G4" s="32">
        <f t="shared" ref="G4:G13" si="11">G3+J3</f>
        <v>0</v>
      </c>
      <c r="H4" s="20">
        <f t="shared" ref="H4:H6" si="12">H3</f>
        <v>0</v>
      </c>
      <c r="I4" s="23">
        <f t="shared" si="4"/>
        <v>0</v>
      </c>
      <c r="J4" s="21">
        <v>0</v>
      </c>
      <c r="K4" s="20">
        <f t="shared" ref="K4:K13" si="13">K3</f>
        <v>1.25</v>
      </c>
      <c r="L4" s="20">
        <f t="shared" si="5"/>
        <v>0</v>
      </c>
      <c r="M4" s="20">
        <f t="shared" si="6"/>
        <v>0</v>
      </c>
      <c r="N4" s="20" t="str">
        <f t="shared" ref="N4" si="14">N3</f>
        <v>प्रवास</v>
      </c>
      <c r="O4" s="20" t="e">
        <f t="shared" si="7"/>
        <v>#VALUE!</v>
      </c>
      <c r="P4" s="20">
        <f t="shared" si="8"/>
        <v>0</v>
      </c>
      <c r="R4" s="20">
        <f t="shared" ref="R4:R13" si="15">R3+S3</f>
        <v>0</v>
      </c>
      <c r="S4" s="20">
        <v>0</v>
      </c>
      <c r="T4" s="20">
        <f t="shared" ref="T4:T7" si="16">T3</f>
        <v>0</v>
      </c>
      <c r="U4" s="20" t="str">
        <f t="shared" ref="U4:U7" si="17">U3</f>
        <v>प्रवास</v>
      </c>
      <c r="V4" s="20">
        <f>0%</f>
        <v>0</v>
      </c>
      <c r="W4" s="20" t="e">
        <f t="shared" ref="W4:W7" si="18">R4+T4+U4+V4</f>
        <v>#VALUE!</v>
      </c>
    </row>
    <row r="5" spans="1:23" ht="24" customHeight="1">
      <c r="A5" s="20" t="s">
        <v>74</v>
      </c>
      <c r="B5" s="20" t="e">
        <f t="shared" si="0"/>
        <v>#VALUE!</v>
      </c>
      <c r="C5" s="20" t="e">
        <f t="shared" si="1"/>
        <v>#VALUE!</v>
      </c>
      <c r="D5" s="20" t="e">
        <f t="shared" si="2"/>
        <v>#VALUE!</v>
      </c>
      <c r="E5" s="20">
        <f t="shared" si="9"/>
        <v>0</v>
      </c>
      <c r="F5" s="20">
        <f t="shared" si="10"/>
        <v>0</v>
      </c>
      <c r="G5" s="32">
        <f t="shared" si="11"/>
        <v>0</v>
      </c>
      <c r="H5" s="20">
        <f t="shared" si="12"/>
        <v>0</v>
      </c>
      <c r="I5" s="23">
        <f t="shared" si="4"/>
        <v>0</v>
      </c>
      <c r="J5" s="21">
        <v>0</v>
      </c>
      <c r="K5" s="20">
        <f t="shared" si="13"/>
        <v>1.25</v>
      </c>
      <c r="L5" s="20">
        <f t="shared" si="5"/>
        <v>0</v>
      </c>
      <c r="M5" s="20">
        <f t="shared" si="6"/>
        <v>0</v>
      </c>
      <c r="N5" s="20" t="str">
        <f t="shared" ref="N5" si="19">N4</f>
        <v>प्रवास</v>
      </c>
      <c r="O5" s="20" t="e">
        <f t="shared" si="7"/>
        <v>#VALUE!</v>
      </c>
      <c r="P5" s="20">
        <f t="shared" si="8"/>
        <v>0</v>
      </c>
      <c r="R5" s="20">
        <f t="shared" si="15"/>
        <v>0</v>
      </c>
      <c r="S5" s="20">
        <v>0</v>
      </c>
      <c r="T5" s="20">
        <f t="shared" si="16"/>
        <v>0</v>
      </c>
      <c r="U5" s="20" t="str">
        <f t="shared" si="17"/>
        <v>प्रवास</v>
      </c>
      <c r="V5" s="20">
        <f>0%</f>
        <v>0</v>
      </c>
      <c r="W5" s="20" t="e">
        <f t="shared" si="18"/>
        <v>#VALUE!</v>
      </c>
    </row>
    <row r="6" spans="1:23" ht="24" customHeight="1">
      <c r="A6" s="20" t="s">
        <v>75</v>
      </c>
      <c r="B6" s="20">
        <f t="shared" si="0"/>
        <v>13</v>
      </c>
      <c r="C6" s="20" t="e">
        <f t="shared" si="1"/>
        <v>#VALUE!</v>
      </c>
      <c r="D6" s="20" t="e">
        <f t="shared" si="2"/>
        <v>#VALUE!</v>
      </c>
      <c r="E6" s="20">
        <f t="shared" si="9"/>
        <v>0</v>
      </c>
      <c r="F6" s="20">
        <f t="shared" si="10"/>
        <v>0</v>
      </c>
      <c r="G6" s="32">
        <f t="shared" si="11"/>
        <v>0</v>
      </c>
      <c r="H6" s="20">
        <f t="shared" si="12"/>
        <v>0</v>
      </c>
      <c r="I6" s="23">
        <f t="shared" si="4"/>
        <v>0</v>
      </c>
      <c r="J6" s="21">
        <v>0</v>
      </c>
      <c r="K6" s="20">
        <f t="shared" si="13"/>
        <v>1.25</v>
      </c>
      <c r="L6" s="20">
        <f t="shared" si="5"/>
        <v>0</v>
      </c>
      <c r="M6" s="20">
        <f t="shared" si="6"/>
        <v>0</v>
      </c>
      <c r="N6" s="32">
        <v>13</v>
      </c>
      <c r="O6" s="20">
        <f t="shared" si="7"/>
        <v>13</v>
      </c>
      <c r="P6" s="20">
        <f t="shared" si="8"/>
        <v>0</v>
      </c>
      <c r="R6" s="20">
        <f t="shared" si="15"/>
        <v>0</v>
      </c>
      <c r="S6" s="20">
        <v>0</v>
      </c>
      <c r="T6" s="20">
        <f t="shared" si="16"/>
        <v>0</v>
      </c>
      <c r="U6" s="20" t="str">
        <f t="shared" si="17"/>
        <v>प्रवास</v>
      </c>
      <c r="V6" s="20">
        <f>0%</f>
        <v>0</v>
      </c>
      <c r="W6" s="20" t="e">
        <f t="shared" si="18"/>
        <v>#VALUE!</v>
      </c>
    </row>
    <row r="7" spans="1:23" ht="24" customHeight="1">
      <c r="A7" s="20" t="s">
        <v>76</v>
      </c>
      <c r="B7" s="20">
        <f t="shared" si="0"/>
        <v>213</v>
      </c>
      <c r="C7" s="20" t="e">
        <f t="shared" si="1"/>
        <v>#VALUE!</v>
      </c>
      <c r="D7" s="20" t="e">
        <f t="shared" si="2"/>
        <v>#VALUE!</v>
      </c>
      <c r="E7" s="20">
        <f t="shared" si="9"/>
        <v>0</v>
      </c>
      <c r="F7" s="20">
        <f t="shared" si="10"/>
        <v>0</v>
      </c>
      <c r="G7" s="32">
        <f t="shared" si="11"/>
        <v>0</v>
      </c>
      <c r="H7" s="20">
        <v>0.03</v>
      </c>
      <c r="I7" s="23">
        <f t="shared" si="4"/>
        <v>0</v>
      </c>
      <c r="J7" s="21">
        <f t="shared" ref="J7" si="20">IF(RIGHT(IFERROR(LEFT(I7,(FIND(".",I7,1)-1)),I7),1)="0",IFERROR(LEFT(I7,(FIND(".",I7,1)-1)),I7),IF(RIGHT(IFERROR(LEFT(I7,(FIND(".",I7,1)-1)),I7),1)="1",IFERROR(LEFT(I7,(FIND(".",I7,1)-1)),I7)+9,IF(RIGHT(IFERROR(LEFT(I7,(FIND(".",I7,1)-1)),I7),1)="2",IFERROR(LEFT(I7,(FIND(".",I7,1)-1)),I7)+8,IF(RIGHT(IFERROR(LEFT(I7,(FIND(".",I7,1)-1)),I7),1)="3",IFERROR(LEFT(I7,(FIND(".",I7,1)-1)),I7)+7,IF(RIGHT(IFERROR(LEFT(I7,(FIND(".",I7,1)-1)),I7),1)="4",IFERROR(LEFT(I7,(FIND(".",I7,1)-1)),I7)+6,IF(RIGHT(IFERROR(LEFT(I7,(FIND(".",I7,1)-1)),I7),1)="5",IFERROR(LEFT(I7,(FIND(".",I7,1)-1)),I7)+5,IF(RIGHT(IFERROR(LEFT(I7,(FIND(".",I7,1)-1)),I7),1)="6",IFERROR(LEFT(I7,(FIND(".",I7,1)-1)),I7)+4,IF(RIGHT(IFERROR(LEFT(I7,(FIND(".",I7,1)-1)),I7),1)="7",IFERROR(LEFT(I7,(FIND(".",I7,1)-1)),I7)+3,IF(RIGHT(IFERROR(LEFT(I7,(FIND(".",I7,1)-1)),I7),1)="8",IFERROR(LEFT(I7,(FIND(".",I7,1)-1)),I7)+2,IF(RIGHT(IFERROR(LEFT(I7,(FIND(".",I7,1)-1)),I7),1)="9",IFERROR(LEFT(I7,(FIND(".",I7,1)-1)),I7)+1))))))))))</f>
        <v>0</v>
      </c>
      <c r="K7" s="20">
        <f t="shared" si="13"/>
        <v>1.25</v>
      </c>
      <c r="L7" s="20">
        <f t="shared" si="5"/>
        <v>0</v>
      </c>
      <c r="M7" s="20">
        <f t="shared" si="6"/>
        <v>0</v>
      </c>
      <c r="N7" s="32">
        <v>213</v>
      </c>
      <c r="O7" s="20">
        <f t="shared" si="7"/>
        <v>213</v>
      </c>
      <c r="P7" s="20">
        <f t="shared" si="8"/>
        <v>0</v>
      </c>
      <c r="R7" s="20">
        <f t="shared" si="15"/>
        <v>0</v>
      </c>
      <c r="S7" s="34">
        <f>ROUND(R7*3/100,-2)</f>
        <v>0</v>
      </c>
      <c r="T7" s="20">
        <f t="shared" si="16"/>
        <v>0</v>
      </c>
      <c r="U7" s="20" t="str">
        <f t="shared" si="17"/>
        <v>प्रवास</v>
      </c>
      <c r="V7" s="20">
        <f>0%</f>
        <v>0</v>
      </c>
      <c r="W7" s="20" t="e">
        <f t="shared" si="18"/>
        <v>#VALUE!</v>
      </c>
    </row>
    <row r="8" spans="1:23" s="24" customFormat="1" ht="24" customHeight="1">
      <c r="A8" s="27" t="s">
        <v>86</v>
      </c>
      <c r="B8" s="24">
        <f t="shared" si="0"/>
        <v>400</v>
      </c>
      <c r="C8" s="20">
        <f t="shared" si="1"/>
        <v>0</v>
      </c>
      <c r="E8" s="24">
        <f t="shared" si="9"/>
        <v>0</v>
      </c>
      <c r="F8" s="24">
        <f t="shared" si="10"/>
        <v>0</v>
      </c>
      <c r="G8" s="28">
        <f t="shared" si="11"/>
        <v>0</v>
      </c>
      <c r="H8" s="24">
        <v>0</v>
      </c>
      <c r="I8" s="25">
        <v>0</v>
      </c>
      <c r="J8" s="26">
        <v>0</v>
      </c>
      <c r="K8" s="24">
        <f>132%</f>
        <v>1.32</v>
      </c>
      <c r="L8" s="24">
        <f t="shared" si="5"/>
        <v>0</v>
      </c>
      <c r="M8" s="24">
        <f>G8*10/100</f>
        <v>0</v>
      </c>
      <c r="N8" s="24">
        <v>400</v>
      </c>
      <c r="O8" s="24">
        <f t="shared" si="7"/>
        <v>400</v>
      </c>
      <c r="P8" s="24">
        <f t="shared" si="8"/>
        <v>0</v>
      </c>
      <c r="R8" s="20">
        <f t="shared" si="15"/>
        <v>0</v>
      </c>
      <c r="S8" s="20">
        <v>0</v>
      </c>
    </row>
    <row r="9" spans="1:23" ht="24" customHeight="1">
      <c r="A9" s="29" t="s">
        <v>87</v>
      </c>
      <c r="B9" s="20">
        <f t="shared" si="0"/>
        <v>400</v>
      </c>
      <c r="C9" s="20">
        <f t="shared" si="1"/>
        <v>0</v>
      </c>
      <c r="E9" s="20">
        <f t="shared" si="9"/>
        <v>0</v>
      </c>
      <c r="F9" s="20">
        <f t="shared" si="10"/>
        <v>0</v>
      </c>
      <c r="G9" s="32">
        <f t="shared" si="11"/>
        <v>0</v>
      </c>
      <c r="H9" s="20">
        <v>0</v>
      </c>
      <c r="I9" s="23">
        <f t="shared" si="4"/>
        <v>0</v>
      </c>
      <c r="J9" s="21">
        <v>0</v>
      </c>
      <c r="K9" s="20">
        <f t="shared" si="13"/>
        <v>1.32</v>
      </c>
      <c r="L9" s="20">
        <f t="shared" si="5"/>
        <v>0</v>
      </c>
      <c r="M9" s="20">
        <f t="shared" si="6"/>
        <v>0</v>
      </c>
      <c r="N9" s="20">
        <f t="shared" ref="N9" si="21">N8</f>
        <v>400</v>
      </c>
      <c r="O9" s="20">
        <f t="shared" si="7"/>
        <v>400</v>
      </c>
      <c r="P9" s="20">
        <f t="shared" si="8"/>
        <v>0</v>
      </c>
      <c r="R9" s="20">
        <f t="shared" si="15"/>
        <v>0</v>
      </c>
      <c r="S9" s="20">
        <v>0</v>
      </c>
    </row>
    <row r="10" spans="1:23" ht="24" customHeight="1">
      <c r="A10" s="29" t="s">
        <v>88</v>
      </c>
      <c r="B10" s="20">
        <f t="shared" si="0"/>
        <v>400</v>
      </c>
      <c r="C10" s="20">
        <f t="shared" si="1"/>
        <v>0</v>
      </c>
      <c r="E10" s="20">
        <f t="shared" si="9"/>
        <v>0</v>
      </c>
      <c r="F10" s="20">
        <f t="shared" si="10"/>
        <v>0</v>
      </c>
      <c r="G10" s="32">
        <f t="shared" si="11"/>
        <v>0</v>
      </c>
      <c r="H10" s="20">
        <v>0</v>
      </c>
      <c r="I10" s="23">
        <f t="shared" si="4"/>
        <v>0</v>
      </c>
      <c r="J10" s="21">
        <v>0</v>
      </c>
      <c r="K10" s="20">
        <f t="shared" si="13"/>
        <v>1.32</v>
      </c>
      <c r="L10" s="20">
        <f t="shared" si="5"/>
        <v>0</v>
      </c>
      <c r="M10" s="20">
        <f t="shared" si="6"/>
        <v>0</v>
      </c>
      <c r="N10" s="20">
        <f t="shared" ref="N10" si="22">N9</f>
        <v>400</v>
      </c>
      <c r="O10" s="20">
        <f t="shared" si="7"/>
        <v>400</v>
      </c>
      <c r="P10" s="20">
        <f t="shared" si="8"/>
        <v>0</v>
      </c>
      <c r="R10" s="20">
        <f t="shared" si="15"/>
        <v>0</v>
      </c>
      <c r="S10" s="20">
        <v>0</v>
      </c>
    </row>
    <row r="11" spans="1:23" ht="24" customHeight="1">
      <c r="A11" s="29" t="s">
        <v>89</v>
      </c>
      <c r="B11" s="20">
        <f t="shared" si="0"/>
        <v>400</v>
      </c>
      <c r="C11" s="20">
        <f t="shared" si="1"/>
        <v>0</v>
      </c>
      <c r="E11" s="20">
        <f t="shared" si="9"/>
        <v>0</v>
      </c>
      <c r="F11" s="20">
        <f t="shared" si="10"/>
        <v>0</v>
      </c>
      <c r="G11" s="32">
        <f t="shared" si="11"/>
        <v>0</v>
      </c>
      <c r="H11" s="20">
        <v>0</v>
      </c>
      <c r="I11" s="23">
        <f t="shared" ref="I11:I13" si="23">G11*H11</f>
        <v>0</v>
      </c>
      <c r="J11" s="21">
        <v>0</v>
      </c>
      <c r="K11" s="20">
        <f t="shared" si="13"/>
        <v>1.32</v>
      </c>
      <c r="L11" s="20">
        <f t="shared" si="5"/>
        <v>0</v>
      </c>
      <c r="M11" s="20">
        <f t="shared" si="6"/>
        <v>0</v>
      </c>
      <c r="N11" s="20">
        <f t="shared" ref="N11" si="24">N10</f>
        <v>400</v>
      </c>
      <c r="O11" s="20">
        <f t="shared" si="7"/>
        <v>400</v>
      </c>
      <c r="P11" s="20">
        <f t="shared" si="8"/>
        <v>0</v>
      </c>
      <c r="R11" s="20">
        <f t="shared" si="15"/>
        <v>0</v>
      </c>
      <c r="S11" s="20">
        <v>0</v>
      </c>
    </row>
    <row r="12" spans="1:23" ht="24" customHeight="1">
      <c r="A12" s="29" t="s">
        <v>90</v>
      </c>
      <c r="B12" s="20">
        <f t="shared" si="0"/>
        <v>400</v>
      </c>
      <c r="C12" s="20">
        <f t="shared" si="1"/>
        <v>0</v>
      </c>
      <c r="E12" s="20">
        <f t="shared" si="9"/>
        <v>0</v>
      </c>
      <c r="F12" s="20">
        <f t="shared" si="10"/>
        <v>0</v>
      </c>
      <c r="G12" s="32">
        <f t="shared" si="11"/>
        <v>0</v>
      </c>
      <c r="H12" s="20">
        <v>0</v>
      </c>
      <c r="I12" s="23">
        <f t="shared" si="23"/>
        <v>0</v>
      </c>
      <c r="J12" s="21">
        <v>0</v>
      </c>
      <c r="K12" s="20">
        <f t="shared" si="13"/>
        <v>1.32</v>
      </c>
      <c r="L12" s="20">
        <f t="shared" si="5"/>
        <v>0</v>
      </c>
      <c r="M12" s="20">
        <f t="shared" si="6"/>
        <v>0</v>
      </c>
      <c r="N12" s="20">
        <f t="shared" ref="N12" si="25">N11</f>
        <v>400</v>
      </c>
      <c r="O12" s="20">
        <f t="shared" si="7"/>
        <v>400</v>
      </c>
      <c r="P12" s="20">
        <f t="shared" si="8"/>
        <v>0</v>
      </c>
      <c r="R12" s="20">
        <f t="shared" si="15"/>
        <v>0</v>
      </c>
      <c r="S12" s="20">
        <v>0</v>
      </c>
    </row>
    <row r="13" spans="1:23" ht="24" customHeight="1">
      <c r="A13" s="29" t="s">
        <v>91</v>
      </c>
      <c r="B13" s="20">
        <f t="shared" si="0"/>
        <v>400</v>
      </c>
      <c r="C13" s="20">
        <f t="shared" si="1"/>
        <v>0</v>
      </c>
      <c r="E13" s="20">
        <f t="shared" si="9"/>
        <v>0</v>
      </c>
      <c r="F13" s="20">
        <f t="shared" si="10"/>
        <v>0</v>
      </c>
      <c r="G13" s="32">
        <f t="shared" si="11"/>
        <v>0</v>
      </c>
      <c r="H13" s="20">
        <v>0</v>
      </c>
      <c r="I13" s="23">
        <f t="shared" si="23"/>
        <v>0</v>
      </c>
      <c r="J13" s="21">
        <v>0</v>
      </c>
      <c r="K13" s="20">
        <f t="shared" si="13"/>
        <v>1.32</v>
      </c>
      <c r="L13" s="20">
        <f t="shared" si="5"/>
        <v>0</v>
      </c>
      <c r="M13" s="20">
        <f t="shared" si="6"/>
        <v>0</v>
      </c>
      <c r="N13" s="20">
        <f t="shared" ref="N13" si="26">N12</f>
        <v>400</v>
      </c>
      <c r="O13" s="20">
        <f t="shared" si="7"/>
        <v>400</v>
      </c>
      <c r="P13" s="20">
        <f t="shared" si="8"/>
        <v>0</v>
      </c>
      <c r="R13" s="20">
        <f t="shared" si="15"/>
        <v>0</v>
      </c>
      <c r="S13" s="20">
        <v>0</v>
      </c>
    </row>
    <row r="14" spans="1:23" s="31" customFormat="1">
      <c r="A14" s="30"/>
    </row>
  </sheetData>
  <mergeCells count="1">
    <mergeCell ref="A1:B1"/>
  </mergeCells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B1:F6"/>
  <sheetViews>
    <sheetView workbookViewId="0">
      <selection activeCell="C3" sqref="C3"/>
    </sheetView>
  </sheetViews>
  <sheetFormatPr defaultColWidth="9.109375" defaultRowHeight="17.399999999999999"/>
  <cols>
    <col min="1" max="1" width="9.109375" style="44"/>
    <col min="2" max="2" width="22.6640625" style="44" customWidth="1"/>
    <col min="3" max="3" width="13.5546875" style="44" customWidth="1"/>
    <col min="4" max="4" width="9.109375" style="44"/>
    <col min="5" max="5" width="31.33203125" style="44" customWidth="1"/>
    <col min="6" max="6" width="10.6640625" style="44" bestFit="1" customWidth="1"/>
    <col min="7" max="16384" width="9.109375" style="44"/>
  </cols>
  <sheetData>
    <row r="1" spans="2:6" s="49" customFormat="1" ht="20.25" customHeight="1"/>
    <row r="2" spans="2:6" ht="104.4">
      <c r="B2" s="43" t="s">
        <v>111</v>
      </c>
      <c r="C2" s="43" t="s">
        <v>112</v>
      </c>
      <c r="D2" s="43" t="s">
        <v>110</v>
      </c>
      <c r="E2" s="47" t="s">
        <v>109</v>
      </c>
    </row>
    <row r="3" spans="2:6" s="43" customFormat="1" ht="88.5" customHeight="1">
      <c r="B3" s="45" t="str">
        <f>IFERROR('1 Jan 2016'!D12*1,"")</f>
        <v/>
      </c>
      <c r="C3" s="45" t="str">
        <f>IFERROR('1 Jul 2016'!F12*1,"")</f>
        <v/>
      </c>
      <c r="D3" s="45" t="str">
        <f>IFERROR(C3-B3,"")</f>
        <v/>
      </c>
      <c r="E3" s="46" t="str">
        <f>IF(D3="","",IF(D3=0,"1 जानेवारी 2016 चा विकल्प निवडणे फायदेशीर","1 जुलै 2016 चा विकल्प निवडणे फायदेशीर"))</f>
        <v/>
      </c>
      <c r="F3" s="48"/>
    </row>
    <row r="4" spans="2:6" s="43" customFormat="1">
      <c r="B4" s="45"/>
      <c r="C4" s="45"/>
      <c r="D4" s="45"/>
    </row>
    <row r="5" spans="2:6" ht="71.25" customHeight="1">
      <c r="B5" s="58" t="s">
        <v>113</v>
      </c>
      <c r="C5" s="58"/>
      <c r="D5" s="58"/>
      <c r="E5" s="58"/>
    </row>
    <row r="6" spans="2:6" ht="24.6">
      <c r="B6" s="59" t="s">
        <v>107</v>
      </c>
      <c r="C6" s="59"/>
      <c r="D6" s="59"/>
      <c r="E6" s="59"/>
    </row>
  </sheetData>
  <mergeCells count="2">
    <mergeCell ref="B5:E5"/>
    <mergeCell ref="B6:E6"/>
  </mergeCells>
  <pageMargins left="0.7" right="0.7" top="0.75" bottom="0.75" header="0.3" footer="0.3"/>
  <pageSetup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B1:E7"/>
  <sheetViews>
    <sheetView workbookViewId="0">
      <selection activeCell="B4" sqref="B4:E4"/>
    </sheetView>
  </sheetViews>
  <sheetFormatPr defaultColWidth="9.109375" defaultRowHeight="17.399999999999999"/>
  <cols>
    <col min="1" max="1" width="9.109375" style="54"/>
    <col min="2" max="5" width="26.33203125" style="54" customWidth="1"/>
    <col min="6" max="16384" width="9.109375" style="54"/>
  </cols>
  <sheetData>
    <row r="1" spans="2:5">
      <c r="B1" s="64"/>
      <c r="C1" s="64"/>
      <c r="D1" s="64"/>
      <c r="E1" s="64"/>
    </row>
    <row r="2" spans="2:5" ht="27" customHeight="1">
      <c r="B2" s="62" t="str">
        <f>"तुम्ही "&amp;'1 Jan 2016'!B9&amp;" चा विकल्प निवडला असून त्या प्रमाणे तुमचा पगार खालील प्रमाणे आहे."</f>
        <v>तुम्ही 1 जानेवारी 2016 चा विकल्प निवडला असून त्या प्रमाणे तुमचा पगार खालील प्रमाणे आहे.</v>
      </c>
      <c r="C2" s="62"/>
      <c r="D2" s="62"/>
      <c r="E2" s="62"/>
    </row>
    <row r="3" spans="2:5" ht="36" customHeight="1">
      <c r="B3" s="62"/>
      <c r="C3" s="62"/>
      <c r="D3" s="62"/>
      <c r="E3" s="62"/>
    </row>
    <row r="4" spans="2:5" ht="50.25" customHeight="1">
      <c r="B4" s="63" t="str">
        <f>IFERROR(IF('1 Jan 2016'!B9="1 जानेवारी 2016",'1 Jan 2016'!D12,IF('1 Jan 2016'!B9="1 जुलै 2016",'1 Jul 2016'!B11,IF('1 Jan 2016'!B9="1 जुलै 2017",'1 Jul 2017'!B11)))&amp;" रुपये.","कृपया मागे जावून आपली माहिती अचूक भरा.")</f>
        <v>कृपया मागे जावून आपली माहिती अचूक भरा.</v>
      </c>
      <c r="C4" s="63"/>
      <c r="D4" s="63"/>
      <c r="E4" s="63"/>
    </row>
    <row r="5" spans="2:5" ht="64.5" customHeight="1">
      <c r="B5" s="60" t="s">
        <v>114</v>
      </c>
      <c r="C5" s="60"/>
      <c r="D5" s="60"/>
      <c r="E5" s="60"/>
    </row>
    <row r="6" spans="2:5">
      <c r="B6" s="61" t="s">
        <v>107</v>
      </c>
      <c r="C6" s="61"/>
      <c r="D6" s="61"/>
      <c r="E6" s="61"/>
    </row>
    <row r="7" spans="2:5">
      <c r="B7" s="55"/>
      <c r="C7" s="55"/>
      <c r="D7" s="55"/>
      <c r="E7" s="55"/>
    </row>
  </sheetData>
  <mergeCells count="5">
    <mergeCell ref="B5:E5"/>
    <mergeCell ref="B6:E6"/>
    <mergeCell ref="B2:E3"/>
    <mergeCell ref="B4:E4"/>
    <mergeCell ref="B1:E1"/>
  </mergeCells>
  <hyperlinks>
    <hyperlink ref="B6:D6" r:id="rId1" display="https://bit.ly/2ENCHFc" xr:uid="{00000000-0004-0000-0700-000000000000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 Jan 2016</vt:lpstr>
      <vt:lpstr>Sheet1 (2)</vt:lpstr>
      <vt:lpstr>1 Jul 2016</vt:lpstr>
      <vt:lpstr>1 Jul 2017</vt:lpstr>
      <vt:lpstr>Sheet3</vt:lpstr>
      <vt:lpstr>2016</vt:lpstr>
      <vt:lpstr>Sheet1</vt:lpstr>
      <vt:lpstr>Input &amp; 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Tech mind</cp:lastModifiedBy>
  <cp:lastPrinted>2019-01-04T16:35:05Z</cp:lastPrinted>
  <dcterms:created xsi:type="dcterms:W3CDTF">2019-01-03T08:47:33Z</dcterms:created>
  <dcterms:modified xsi:type="dcterms:W3CDTF">2020-09-23T09:15:26Z</dcterms:modified>
</cp:coreProperties>
</file>